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95" windowHeight="5250" activeTab="0"/>
  </bookViews>
  <sheets>
    <sheet name="Formularz ofertowy_Arkusz 1" sheetId="1" r:id="rId1"/>
    <sheet name="Formularz ofertowy_Arkusz 2" sheetId="2" r:id="rId2"/>
  </sheets>
  <definedNames>
    <definedName name="_xlfn.ANCHORARRAY" hidden="1">#NAME?</definedName>
    <definedName name="_xlfn.COUNTIFS" hidden="1">#NAME?</definedName>
    <definedName name="_xlnm.Print_Area" localSheetId="0">'Formularz ofertowy_Arkusz 1'!$A$1:$I$119</definedName>
    <definedName name="_xlnm.Print_Titles" localSheetId="0">'Formularz ofertowy_Arkusz 1'!$1:$11</definedName>
    <definedName name="_xlnm.Print_Titles" localSheetId="1">'Formularz ofertowy_Arkusz 2'!$A:$A,'Formularz ofertowy_Arkusz 2'!$1:$3</definedName>
  </definedNames>
  <calcPr fullCalcOnLoad="1"/>
</workbook>
</file>

<file path=xl/sharedStrings.xml><?xml version="1.0" encoding="utf-8"?>
<sst xmlns="http://schemas.openxmlformats.org/spreadsheetml/2006/main" count="325" uniqueCount="229">
  <si>
    <t>Lp.</t>
  </si>
  <si>
    <t>kpl.</t>
  </si>
  <si>
    <t>Opis</t>
  </si>
  <si>
    <t>Jedn.
przedm.</t>
  </si>
  <si>
    <t>Cena
jednostkowa
netto</t>
  </si>
  <si>
    <t>Stawka
podatku VAT</t>
  </si>
  <si>
    <t>Wartość VAT</t>
  </si>
  <si>
    <t>Cena
jednostkowa
brutto</t>
  </si>
  <si>
    <t>Wartość netto</t>
  </si>
  <si>
    <t>Wartość brutto</t>
  </si>
  <si>
    <t>Łączna ilość</t>
  </si>
  <si>
    <t>Wartość
jednostkowa
VAT</t>
  </si>
  <si>
    <t>RAZEM</t>
  </si>
  <si>
    <t>Ceny jednostkowe</t>
  </si>
  <si>
    <t xml:space="preserve">ZAMAWIAJĄCY: </t>
  </si>
  <si>
    <t>WYKONAWCA:</t>
  </si>
  <si>
    <t>Firma albo imię i nazwisko Wykonawcy:</t>
  </si>
  <si>
    <t>Siedziba albo miejsce zamieszkania i adres Wykonawcy:</t>
  </si>
  <si>
    <t xml:space="preserve">Dane teleadresowe na które należy przekazywać korespondencję związaną z niniejszym postępowaniem: </t>
  </si>
  <si>
    <t>Osoba upoważniona do reprezentacji Wykonawcy/-ów i podpisująca ofertę:</t>
  </si>
  <si>
    <t xml:space="preserve">Osoba odpowiedzialna za kontakty z Zamawiającym: </t>
  </si>
  <si>
    <t>OFERTA:</t>
  </si>
  <si>
    <t>OŚWIADCZENIA WYKONAWCY</t>
  </si>
  <si>
    <t>Oświadczam/y, że informacje i dokumenty zawarte w Ofercie na stronach od nr .............. do nr .................. / w pliku ……………… stanowią tajemnicę przedsiębiorstwa w rozumieniu przepisów o zwalczaniu nieuczciwej konkurencji i zastrzegamy, że nie mogą być one udostępniane. Informacje i dokumenty zawarte na pozostałych stronach Oferty są jawne. (W przypadku utajnienia oferty Wykonawca zobowiązany jest wykazać, iż zastrzeżone informacje stanowią tajemnicę przedsiębiorstwa w szczególności określając, w jaki sposób zostały spełnione przesłanki, o których mowa w art. 11 pkt. 4 ustawy z 16 kwietnia 1993 r. o zwalczaniu nieuczciwej konkurencji, zgodnie z którym tajemnicę przedsiębiorstwa stanowi określona informacja, jeżeli spełnia łącznie 3 warunki:</t>
  </si>
  <si>
    <t>ZOBOWIĄZANIE W PRZYPADKU PRZYZNANIA ZAMÓWIENIA</t>
  </si>
  <si>
    <t>PODWYKONAWSTWO</t>
  </si>
  <si>
    <t>Oświadczam/y, że zamierzam/y powierzyć podwykonawcom następujące części zamówienia:</t>
  </si>
  <si>
    <t>SPIS ZAWARTOŚCI</t>
  </si>
  <si>
    <t>Integralną część oferty stanowią następujące dokumenty:</t>
  </si>
  <si>
    <t>1)</t>
  </si>
  <si>
    <t>2)</t>
  </si>
  <si>
    <t>3)</t>
  </si>
  <si>
    <t>4)</t>
  </si>
  <si>
    <t>5)</t>
  </si>
  <si>
    <t>6)</t>
  </si>
  <si>
    <t>REGON:</t>
  </si>
  <si>
    <t xml:space="preserve">NIP: </t>
  </si>
  <si>
    <t>adres korespondencyjny:</t>
  </si>
  <si>
    <t>numer telefonu:</t>
  </si>
  <si>
    <t>e-mail:</t>
  </si>
  <si>
    <t>skrzynka e-puap:</t>
  </si>
  <si>
    <t>..............................................................................................................................................</t>
  </si>
  <si>
    <t>…...........</t>
  </si>
  <si>
    <t xml:space="preserve">Netto: </t>
  </si>
  <si>
    <t>Brutto:</t>
  </si>
  <si>
    <t>w tym podatek VAT w stawce 8%:</t>
  </si>
  <si>
    <t>w tym podatek VAT w stawce 23%:</t>
  </si>
  <si>
    <t>….....</t>
  </si>
  <si>
    <t>2. Oświadczam/y, że zapoznałem/liśmy się z wymaganiami Zamawiającego, dotyczącymi przedmiotu zamówienia zamieszczonymi w SIWZ wraz z załącznikami i nie wnoszę/wnosimy do nich żadnych zastrzeżeń.</t>
  </si>
  <si>
    <t xml:space="preserve">4. Oświadczam/y, że zrealizuję/emy zamówienie zgodnie z SIWZ i Projektem umowy. </t>
  </si>
  <si>
    <t>5. Wadium zostało wniesione w formie:</t>
  </si>
  <si>
    <t>6. Wadium należy zwrócić na nr konta w banku:</t>
  </si>
  <si>
    <t>8. Zobowiązujemy się dotrzymać wskazanego terminu realizacji zamówienia.</t>
  </si>
  <si>
    <t xml:space="preserve">9. Pod groźbą odpowiedzialności karnej oświadczamy, iż wszystkie załączone do oferty dokumenty i złożone oświadczenia opisują stan faktyczny i prawny, aktualny na dzień składania ofert (art. 297 kk). </t>
  </si>
  <si>
    <t>10. Składając niniejszą ofertę, zgodnie z art. 91 ust. 3a ustawy Pzp informuję, że wybór oferty:</t>
  </si>
  <si>
    <t>1. Akceptuję proponowany przez Zamawiającego Projekt umowy, który zobowiązuję się podpisać w miejscu i terminie wskazanym przez Zamawiającego.</t>
  </si>
  <si>
    <t>2. W przypadku wybrania mojej oferty, przed podpisaniem umowy wniosę zabezpieczenie należytego wykonania umowy w wysokości 5 % całkowitej ceny oferty brutto.</t>
  </si>
  <si>
    <t>3. Osobami uprawnionymi do merytorycznej współpracy i koordynacji w wykonywaniu zadania ze strony Wykonawcy są:</t>
  </si>
  <si>
    <t>......................................................................................................................................................</t>
  </si>
  <si>
    <t xml:space="preserve">Wartość brutto (PLN) lub procentowy udział podwykonawstwa: </t>
  </si>
  <si>
    <t>7. Oświadczam/y, że informacje i dokumenty zawarte w Ofercie na stronach od nr ..................... do nr ................... / w pliku ………………................. stanowią tajemnicę przedsiębiorstwa w rozumieniu przepisów o zwalczaniu nieuczciwej konkurencji i zastrzegamy, że nie mogą być one udostępniane. Informacje i dokumenty zawarte na pozostałych stronach Oferty są jawne. (W przypadku utajnienia oferty Wykonawca zobowiązany jest wykazać, iż zastrzeżone informacje stanowią tajemnicę przedsiębiorstwa w szczególności określając, w jaki sposób zostały spełnione przesłanki, o których mowa w art. 11 pkt. 4 ustawy z 16 kwietnia 1993 r. o zwalczaniu nieuczciwej konkurencji, zgodnie z którym tajemnicę przedsiębiorstwa stanowi określona informacja, jeżeli spełnia łącznie 3 warunki:</t>
  </si>
  <si>
    <t>Producent</t>
  </si>
  <si>
    <t>Model</t>
  </si>
  <si>
    <t>………...……., dnia …………………….. r.</t>
  </si>
  <si>
    <t xml:space="preserve">3. Oświadczam/y, że uważam/y się za związanych niniejszą ofertą przez okres 60 dni od upływu terminu składania ofert. </t>
  </si>
  <si>
    <t xml:space="preserve">     a. nie będzie prowadzić do powstania obowiązku podatkowego po stronie Zamawiającego, zgodnie z przepisami o podatku od towarów i usług, który miałby obowiązek rozliczyć,</t>
  </si>
  <si>
    <t xml:space="preserve">     b. będzie prowadzić do powstania obowiązku podatkowego po stronie Zamawiającego, zgodnie z przepisami o podatku od towarów i usług, który miałby obowiązek rozliczyć – w następującym zakresie:</t>
  </si>
  <si>
    <t xml:space="preserve">  a. ma charakter techniczny, technologiczny, organizacyjny przedsiębiorstwa lub jest to inna informacja mająca wartość gospodarczą,</t>
  </si>
  <si>
    <t xml:space="preserve">  b. nie została ujawniona do wiadomości publicznej,</t>
  </si>
  <si>
    <t xml:space="preserve">  c. podjęto w stosunku do niej niezbędne działania w celu zachowania poufności.</t>
  </si>
  <si>
    <t>Nazwa i adres podwykonawcy (jeśli jest znany):</t>
  </si>
  <si>
    <t>Brutto słownie:</t>
  </si>
  <si>
    <t xml:space="preserve">Pani/Pan: </t>
  </si>
  <si>
    <t>L.p.</t>
  </si>
  <si>
    <t>Data zakończenia realizacji
(dd-mm-rrrr)</t>
  </si>
  <si>
    <t>Podmiot na rzecz którego zadanie zostało wykonane</t>
  </si>
  <si>
    <t>szt. zamówień, w tym:</t>
  </si>
  <si>
    <t>KRS:</t>
  </si>
  <si>
    <t>….....................</t>
  </si>
  <si>
    <t>1. Oświadczam/y, że powyższe ceny zawierają wszystkie koszty, jakie ponosi Zamawiający w przypadku wyboru niniejszej oferty na zasadach wynikających z umowy.</t>
  </si>
  <si>
    <t>Nazwa i opis zamówienia, pozwalający na ocenę spełnienia kryterium oceny ofert zgodnie z rozdz. 14.3. SIWZ</t>
  </si>
  <si>
    <t>(60 lub 66 lub 72 miesiące)</t>
  </si>
  <si>
    <t xml:space="preserve">  </t>
  </si>
  <si>
    <t xml:space="preserve">Znak sprawy : </t>
  </si>
  <si>
    <t xml:space="preserve">na dostawę i montaż wraz z zaprojektowaniem i uruchomieniem instalacji objętych przedsięwzięciem pn.: </t>
  </si>
  <si>
    <t>Załącznik nr 1 do Instrukcji dla Wykonawców Specyfikacji Istotnych Warunków Zamówienia</t>
  </si>
  <si>
    <t>I.1</t>
  </si>
  <si>
    <t>I.2</t>
  </si>
  <si>
    <t>II.1</t>
  </si>
  <si>
    <t>II.2</t>
  </si>
  <si>
    <t>III.1</t>
  </si>
  <si>
    <t>III.2</t>
  </si>
  <si>
    <t>IV.1</t>
  </si>
  <si>
    <t>IV.2</t>
  </si>
  <si>
    <t>V.1</t>
  </si>
  <si>
    <t>V.2</t>
  </si>
  <si>
    <t>VI.1</t>
  </si>
  <si>
    <t>VI.2</t>
  </si>
  <si>
    <t>VII.1</t>
  </si>
  <si>
    <t>VII.2</t>
  </si>
  <si>
    <t>VIII.1</t>
  </si>
  <si>
    <t>VIII.2</t>
  </si>
  <si>
    <t>X.1</t>
  </si>
  <si>
    <t>X.2</t>
  </si>
  <si>
    <t>XI.1</t>
  </si>
  <si>
    <t>XI.2</t>
  </si>
  <si>
    <t>XII.1</t>
  </si>
  <si>
    <t>XII.2</t>
  </si>
  <si>
    <t>XIII.1</t>
  </si>
  <si>
    <t>XIII.2</t>
  </si>
  <si>
    <t>XIV.1</t>
  </si>
  <si>
    <t>XIV.2</t>
  </si>
  <si>
    <t>XV.1</t>
  </si>
  <si>
    <t>XV.2</t>
  </si>
  <si>
    <t>XVI.1</t>
  </si>
  <si>
    <t>XVI.2</t>
  </si>
  <si>
    <t>XVII.1</t>
  </si>
  <si>
    <t>XVII.2</t>
  </si>
  <si>
    <t>XVIII.1</t>
  </si>
  <si>
    <t>XVIII.2</t>
  </si>
  <si>
    <t>XIX.1</t>
  </si>
  <si>
    <t>XIX.2</t>
  </si>
  <si>
    <t>XX.1</t>
  </si>
  <si>
    <t>XX.2</t>
  </si>
  <si>
    <t>XXI.1</t>
  </si>
  <si>
    <t>XXI.2</t>
  </si>
  <si>
    <t>miesięcy</t>
  </si>
  <si>
    <t>„Poprawa jakości powietrza poprzez modernizację kotłowni</t>
  </si>
  <si>
    <t>na terenie gminy Opinogóra Górna – etap II”</t>
  </si>
  <si>
    <t>GMINA OPINOGÓRA GÓRNA</t>
  </si>
  <si>
    <t>ul. Zygmunta Krasińskiego 4, 06-406 OPINOGÓRA GÓRNA</t>
  </si>
  <si>
    <t>NIP:  5661868809</t>
  </si>
  <si>
    <t>REGON:  130378344</t>
  </si>
  <si>
    <r>
      <t xml:space="preserve">Odpowiadając na ogłoszenie o przetargu nieograniczonym na na dostawę i montaż wraz z zaprojektowaniem i uruchomieniem instalacji objętych przedsięwzięciem pn.: „Poprawa jakości powietrza poprzez modernizację kotłowni na terenie gminy Opinogóra Górna – etap II”, prowadzonego przez Gminę Opinogóra Górna, </t>
    </r>
    <r>
      <rPr>
        <sz val="10"/>
        <color indexed="8"/>
        <rFont val="Times New Roman"/>
        <family val="1"/>
      </rPr>
      <t>oferujemy wykonanie przedmiotu zamówienia opisanego w specyfikacji istotnych warunków zamówienia, a w szczególności w opisie przedmiotu zamówienia, w zakresie:</t>
    </r>
  </si>
  <si>
    <t>Zestaw I: kocioł jednofunkcyjny na gaz ziemny o mocy minimum 30 kW z zasobnikiem ciepłej wody użytkowej  - PRACE PROJEKTOWE</t>
  </si>
  <si>
    <t>Zestaw I:kocioł jednofunkcyjny na gaz ziemny o mocy minimum 30 kW z zasobnikiem ciepłej wody użytkowej   - DOSTAWA I MONTAŻ</t>
  </si>
  <si>
    <t>XXII.1</t>
  </si>
  <si>
    <t>XXII.2</t>
  </si>
  <si>
    <t>XXIII.1</t>
  </si>
  <si>
    <t>XXIII.2</t>
  </si>
  <si>
    <t>XXIV.1</t>
  </si>
  <si>
    <t>XXIV.2</t>
  </si>
  <si>
    <t>XIII.3</t>
  </si>
  <si>
    <t>Załącznik nr 2 do Instrukcji dla Wykonawców Specyfikacji Istotnych Warunków Zamówienia na dostawę i montaż wraz z zaprojektowaniem i uruchomieniem instalacji objętych przedsięwzięciem pn.: „Poprawa jakości powietrza poprzez modernizację kotłowni na terenie gminy Opinogóra Górna – etap II”</t>
  </si>
  <si>
    <t xml:space="preserve"> INSTALACJE KOTŁÓW GAZOWYCH NA GAZ ZIEMNY I PŁYNNY, KOTŁÓW NA BIOMASĘ, KOTŁÓW NA ZGAZOWANIE DREWNA, INSTALACJI FOTOWOLTAICZNYCH, INSTALACJI KOLEKTORÓW SŁONECZNYCH I POWIETRZNYCH POMP CIEPŁA C.W.U. ZLOKALIZOWANE NA / W BUDYNKU MIESZKALNYM</t>
  </si>
  <si>
    <t>Zestaw II:kocioł jednofunkcyjny na gaz ziemny o mocy minimum 30 kW   - DOSTAWA I MONTAŻ</t>
  </si>
  <si>
    <t>Zestaw II: kocioł jednofunkcyjny na gaz ziemny o mocy minimum 30 kW - PRACE PROJEKTOWE</t>
  </si>
  <si>
    <t>Zestaw III: kocioł dwufunkcyjny na gaz ziemny o mocy minimum 30 kW - PRACE PROJEKTOWE</t>
  </si>
  <si>
    <t>Zestaw III: kocioł dwufunkcyjny na gaz ziemny o mocy minimum 30 kW  - DOSTAWA I MONTAŻ</t>
  </si>
  <si>
    <t>Zestaw VII: kocioł  jednofunkcyjny na pellet o mocy minimum 25 kW z zasobnikiem ciepłej wody użytkowej - DOSTAWA I MONTAŻ</t>
  </si>
  <si>
    <t>Zestaw VI: kocioł  jednofunkcyjny na pellet o mocy minimum 20 kW  - DOSTAWA I MONTAŻ</t>
  </si>
  <si>
    <t>Zestaw VII: kocioł  jednofunkcyjnyna pellet o mocy minimum 25 kW z zasobnikiem ciepłej wody użytkowej - PRACE PROJEKTOWE</t>
  </si>
  <si>
    <t>Zestaw IV: kocioł  jednofunkcyjny na pellet o mocy minimum 15 kW z zasobnikiem ciepłej wody użytkowej - PRACE PROJEKTOWE</t>
  </si>
  <si>
    <t>Zestaw IV: kocioł  jednofunkcyjny na pellet o mocy minimum 15 kW z zasobnikiem ciepłej wody użytkowej - DOSTAWA I MONTAŻ</t>
  </si>
  <si>
    <t>Zestaw V: kocioł  jednofunkcyjny na pellet o mocy minimum 20 kW z zasobnikiem ciepłej wody użytkowej - PRACE PROJEKTOWE</t>
  </si>
  <si>
    <t>XII.3</t>
  </si>
  <si>
    <t>XIV.3</t>
  </si>
  <si>
    <t>XV.3</t>
  </si>
  <si>
    <t>XXV.1</t>
  </si>
  <si>
    <t>XXV.2</t>
  </si>
  <si>
    <t>XXVI.1</t>
  </si>
  <si>
    <t>XXVI.2</t>
  </si>
  <si>
    <t>XXVII.1</t>
  </si>
  <si>
    <t>XXVII.2</t>
  </si>
  <si>
    <t>XXVIII.1</t>
  </si>
  <si>
    <t>XXVIII.2</t>
  </si>
  <si>
    <t>RAZEM:</t>
  </si>
  <si>
    <t>Dostawa i montaż wraz z zaprojektowaniem i uruchomieniem instalacji kotłów gazowych na gaz ziemny i gaz płynny, kotłów na biomasę, kotła na zgazowanie drewna, mikro-instalacji fotowoltaicznych, instalacji kolektorów słonecznych oraz instalacji powietrznych pomp ciepła c.w.u za cenę:</t>
  </si>
  <si>
    <t>Zestaw VIII: kocioł jednofunkcyjny na pellet o mocy minimum 30 kW z zasobnikiem ciepłej wody użytkowej- DOSTAWA I MONTAŻ</t>
  </si>
  <si>
    <t>Zestaw VIII: kocioł  jednofunkcyjny na pellet o mocy minimum 30 kW z zasobnikiem ciepłej wody użytkowej - PRACE PROJEKTOWE</t>
  </si>
  <si>
    <t>Zestaw XIX: kocioł jednofunkcyjny na pellet o mocy minimum 30 kW - PRACE PROJEKTOWE</t>
  </si>
  <si>
    <t>Zestaw XIX: kocioł jednofunkcyjny na pellet o mocy minimum 30 kW - DOSTAWA I MONTAŻ</t>
  </si>
  <si>
    <t>Zestaw X: kocioł dwufunkcyjny na pellet o mocy minimum 20 kW - PRACE PROJEKTOWE</t>
  </si>
  <si>
    <t>Zestaw X: kocioł dwufunkcyjny na pellet o mocy minimum 20 kW- DOSTAWA I MONTAŻ</t>
  </si>
  <si>
    <t>Zestaw XI: kocioł dwufunkcyjny na pellet o mocy minimum 25 kW - PRACE PROJEKTOWE</t>
  </si>
  <si>
    <t>Zestaw XI: kocioł dwufunkcyjny na pellet o mocy minimum 25 kW - DOSTAWA I MONTAŻ</t>
  </si>
  <si>
    <t>Zestaw XII: kocioł jednofunkcyjny na gaz LPG o mocy minimum 20 kW, zasobnikiem ciepłej wody użytkowej i zbiornikiem na gaz o pojemności 2700 dm3  - DOSTAWA I MONTAŻ - instalacja poza budynkiem mieszkalnym</t>
  </si>
  <si>
    <t>Zestaw XIII: kocioł jednofunkcyjny na gaz LPG o mocy minimum 30 kW, zasobnikiem ciepłej wody użytkowej i zbiornikiem na gaz o pojemności 2700 dm3 - PRACE PROJEKTOWE</t>
  </si>
  <si>
    <t>Zestaw XIII: kocioł jednofunkcyjny na gaz LPG o mocy minimum 30 kW, zasobnikiem ciepłej wody użytkowej i zbiornikiem na gaz o pojemności 2700 dm3 - DOSTAWA I MONTAŻ - instalacja w budynku mieszkalnym</t>
  </si>
  <si>
    <t>Zestaw XIII: kocioł jednofunkcyjny na gaz LPG o mocy minimum 30 kW, zasobnikiem ciepłej wody użytkowej i zbiornikiem na gaz o pojemności 2700 dm3 - DOSTAWA I MONTAŻ - instalacja poza budynkiem mieszkalnym</t>
  </si>
  <si>
    <t>Zestaw XIV: kocioł jednofunkcyjny na gaz LPG o mocy minimum 30 kW ze zbiornikiem na gaz o pojemności 2700 dm3 - PRACE PROJEKTOWE</t>
  </si>
  <si>
    <t>Zestaw XIV: kocioł jednofunkcyjny na gaz LPG o mocy minimum 30 kW, zasobnikiem ciepłej wody użytkowej i zbiornikiem na gaz o pojemności 2700 dm3 - DOSTAWA I MONTAŻ - instalacja w budynku mieszkalnym</t>
  </si>
  <si>
    <t>Zestaw XIV: kocioł jednofunkcyjny na gaz LPG o mocy minimum 30 kW, zasobnikiem ciepłej wody użytkowej i zbiornikiem na gaz o pojemności 2700 dm3 - DOSTAWA I MONTAŻ - instalacja poza budynkiem mieszkalnym</t>
  </si>
  <si>
    <t>Zestaw XV: kocioł jednofunkcyjny na gaz LPG o mocy minimum 30 kW, zasobnikiem ciepłej wody użytkowej i zbiornikiem na gaz o pojemności 4850 dm3 - PRACE PROJEKTOWE</t>
  </si>
  <si>
    <t>Zestaw XV: kocioł jednofunkcyjny na gaz LPG o mocy minimum 30 kW, zasobnikiem ciepłej wody użytkowej i zbiornikiem na gaz o pojemności 4850 dm3 - DOSTAWA I MONTAŻ - instalacja w budynku mieszkalnym</t>
  </si>
  <si>
    <t>Zestaw XV: kocioł jednofunkcyjny na gaz LPG o mocy minimum 30 kW, zasobnikiem ciepłej wody użytkowej i zbiornikiem na gaz o pojemności 4850 dm3 - DOSTAWA I MONTAŻ - instalacja poza budynkiem mieszkalnym</t>
  </si>
  <si>
    <t>XVI.3</t>
  </si>
  <si>
    <t>XVIII.3</t>
  </si>
  <si>
    <t>XXIX.1</t>
  </si>
  <si>
    <t>XXIX.2</t>
  </si>
  <si>
    <t>Zestaw XVI: kocioł jednofunkcyjny na gaz LPG o mocy minimum 30 kW ze zbiornikiem na gaz o pojemności 4850 dm3 - PRACE PROJEKTOWE</t>
  </si>
  <si>
    <t>Zestaw XVI: kocioł jednofunkcyjny na gaz LPG o mocy minimum 30 kW ze zbiornikiem na gaz o pojemności 4850 dm3 - DOSTAWA I MONTAŻ - instalacja w budynku mieszkalnym</t>
  </si>
  <si>
    <t>Zestaw XVI: kocioł jednofunkcyjny na gaz LPG o mocy minimum 30 kW ze zbiornikiem na gaz o pojemności 4850 dm3 - DOSTAWA I MONTAŻ - instalacja poza budynkiem mieszkalnym</t>
  </si>
  <si>
    <t>Zestaw XVII: kocioł dwufunkcyjny na gaz LPG o mocy minimum 15 kW - PRACE PROJEKTOWE</t>
  </si>
  <si>
    <t>Zestaw XVII: kocioł dwufunkcyjny na gaz LPG o mocy minimum 15 kW - DOSTAWA I MONTAŻ</t>
  </si>
  <si>
    <t>Zestaw XVIII: kocioł dwufunkcyjny na gaz LPG o mocy minimum 30 kW ze zbiornikiem na gaz o pojemności 2700 dm3 - PRACE PROJEKTOWE</t>
  </si>
  <si>
    <t>Zestaw XVIII: kocioł dwufunkcyjny na gaz LPG o mocy minimum 30 kW ze zbiornikiem na gaz o pojemności 2700 dm3  - DOSTAWA I MONTAŻ - instalacja w budynku mieszkalnym</t>
  </si>
  <si>
    <t>Zestaw XVIII: kocioł dwufunkcyjny na gaz LPG o mocy minimum 30 kW ze zbiornikiem na gaz o pojemności 2700 dm3  - DOSTAWA I MONTAŻ - instalacja poza budynkiem mieszkalnym</t>
  </si>
  <si>
    <t>Zestaw XIX: kocioł zgazowujący drewno o mocy 20kW z zasobnikiem ciepłej wody - PRACE PROJEKTOWE</t>
  </si>
  <si>
    <t>Zestaw XIX: kocioł zgazowujący drewno o mocy 20kW z zasobnikiem ciepłej wody - DOSTAWA I MONTAŻ</t>
  </si>
  <si>
    <t>Zestaw XX: instalacja fotowoltaiczna o łącznej mocy minimum 2,24 kW - PRACE PROJEKTOWE</t>
  </si>
  <si>
    <t>Zestaw XX: instalacja fotowoltaiczna o łącznej mocy minimum 2,24 kW - DOSTAWA I MONTAŻ</t>
  </si>
  <si>
    <t>Zestaw XXI: instalacja fotowoltaiczna o łącznej mocy minimum 3,36 kW - PRACE PROJEKTOWE</t>
  </si>
  <si>
    <t>Zestaw XXI: instalacja fotowoltaiczna o łącznej mocy minimum 3,36 kW - DOSTAWA I MONTAŻ</t>
  </si>
  <si>
    <t>Zestaw XXII: instalacja fotowoltaiczna o łącznej mocy minimum 3,92 kW - PRACE PROJEKTOWE</t>
  </si>
  <si>
    <t>Zestaw XXII: instalacja fotowoltaiczna o łącznej mocy minimum 3,92 kW - DOSTAWA I MONTAŻ</t>
  </si>
  <si>
    <t>Zestaw XXIII: instalacja fotowoltaiczna o łącznej mocy minimum 4,48 kW - PRACE PROJEKTOWE</t>
  </si>
  <si>
    <t>Zestaw XXIII: instalacja fotowoltaiczna o łącznej mocy minimum 4,48 kW - DOSTAWA I MONTAŻ</t>
  </si>
  <si>
    <t>Zestaw XXIV: instalacja fotowoltaiczna o łącznej mocy minimum 5,04 kW - PRACE PROJEKTOWE</t>
  </si>
  <si>
    <t>Zestaw XXIV: instalacja fotowoltaiczna o łącznej mocy minimum 5,04 kW - DOSTAWA I MONTAŻ</t>
  </si>
  <si>
    <t>Zestaw XXV: instalacja fotowoltaiczna o łącznej mocy minimum 6,72 kW - PRACE PROJEKTOWE</t>
  </si>
  <si>
    <t>Zestaw XXV: instalacja fotowoltaiczna o łącznej mocy minimum 6,72 kW - DOSTAWA I MONTAŻ</t>
  </si>
  <si>
    <t>Zestaw XXVI: instalacja fotowoltaiczna o łącznej mocy minimum 7,84 kW - PRACE PROJEKTOWE</t>
  </si>
  <si>
    <t>Zestaw XXVI: instalacja fotowoltaiczna o łącznej mocy minimum 7,84 kW - DOSTAWA I MONTAŻ</t>
  </si>
  <si>
    <t>Zestaw XXVII: instalacja fotowoltaiczna o łącznej mocy minimum 8,96 kW - PRACE PROJEKTOWE</t>
  </si>
  <si>
    <t>Zestaw XXVII: instalacja fotowoltaiczna o łącznej mocy minimum 8,96 kW - DOSTAWA I MONTAŻ</t>
  </si>
  <si>
    <t>Zestaw XXVIII: 3 kolektory płaskie, zasilające zasobnik ciepłej wody użytkowej - PRACE PROJEKTOWE</t>
  </si>
  <si>
    <t>Zestaw XXVIII: 3 kolektory płaskie zasilające zasobnik ciepłej wody użytkowej - DOSTAWA I MONTAŻ</t>
  </si>
  <si>
    <t>Zestaw XXIX: instalacja powietrznej pompy ciepła c.w.u. o mocy minimum 2,5 kW z zasobnikiem ciepłej wody użytkowej - PRACE PROJEKTOWE</t>
  </si>
  <si>
    <t>Zestaw XXIX: instalacja powietrznej pompy ciepła o mocy minimum 2,5 kW z zasobnikiem ciepłej wody użytkowej  - DOSTAWA I MONTAŻ</t>
  </si>
  <si>
    <t xml:space="preserve">Podstawowe urządzenia:
Kocioł / Panel fotowoltaiczny / Kolektor słoneczny / Pompa ciepła  </t>
  </si>
  <si>
    <t>Zestaw XII: kocioł jednofunkcyjny na gaz LPG o mocy minimum 20 kW z zasobnikiem ciepłej wody użytkowej i zbiornikiem na gaz o pojemności 2700 dm3  - PRACE PROJEKTOWE</t>
  </si>
  <si>
    <t>Zestaw XII: kocioł jednofunkcyjny na gaz LPG o mocy minimum 20 kW z zasobnikiem ciepłej wody użytkowej i zbiornikiem na gaz o pojemności 2700 dm3  - DOSTAWA I MONTAŻ - instalacja w budynku mieszkalnym</t>
  </si>
  <si>
    <t>Zestaw V: kocioł jednofunkcyjny na pellet o mocy minimum 20 kW z zasobnikiem ciepłej wody użytkowej - DOSTAWA I MONTAŻ</t>
  </si>
  <si>
    <t>Zestaw VI: kocioł jednofunkcjny na pellet o mocy minimum 20 kW - PRACE PROJEKTOWE</t>
  </si>
  <si>
    <t>2.  Oświadczamy, że udzielamy gwarancji, obejmującej całość przedmiotu zamówienia (dostarczone materiały i urządzenia, wykonane roboty budowlane w przypadku instalacji kotlowych, fotowoltaicznych, solarnych i pomp ciepła), licząc od dnia podpisania protokołu odbioru końcowego wykonania przedmiotu zamówienia:</t>
  </si>
  <si>
    <t xml:space="preserve">1.  Oświadczamy, że osoba/y skierowan/e do realizacji zamówienia na stanowisku Kierownika Budowy: </t>
  </si>
  <si>
    <t>posiada/ją doświadczenie, polegające na wykonaniu w okresie ostatnich 5 lat przed upływem terminu składania ofert, na stanowisku kierownika budowy (w formule dostawa z montażem lub robót budowlanych), zamówień obejmujących w ramach jednej umowy montaż co najmniej 10 szt. instalacji kotłów na biomasę i/ lub gazowych i/lub na zagazowanie drewna i/lub zamówień obejmujących w ramach jednej umowy montaż co najmniej 10 szt. instalacji fotowoltaicznych i/lub kolektorów słonecznych, i/lub pomp ciepła w liczbie:</t>
  </si>
  <si>
    <t>RIOŚ.P.042.2.2020</t>
  </si>
</sst>
</file>

<file path=xl/styles.xml><?xml version="1.0" encoding="utf-8"?>
<styleSheet xmlns="http://schemas.openxmlformats.org/spreadsheetml/2006/main">
  <numFmts count="2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[$-415]d\ mmmm\ yyyy"/>
    <numFmt numFmtId="171" formatCode="#,##0.0"/>
    <numFmt numFmtId="172" formatCode="0.0"/>
    <numFmt numFmtId="173" formatCode="#,##0&quot; %&quot;"/>
    <numFmt numFmtId="174" formatCode="#,##0&quot; os.&quot;"/>
    <numFmt numFmtId="175" formatCode="#,##0&quot; szt.&quot;"/>
    <numFmt numFmtId="176" formatCode="#,##0.0&quot; m2&quot;"/>
    <numFmt numFmtId="177" formatCode="#,##0&quot; l&quot;"/>
    <numFmt numFmtId="178" formatCode="_-* #,##0\ [$zł-415]_-;\-* #,##0\ [$zł-415]_-;_-* &quot;-&quot;??\ [$zł-415]_-;_-@_-"/>
    <numFmt numFmtId="179" formatCode="#,##0.00&quot; kW&quot;"/>
    <numFmt numFmtId="180" formatCode="_-* #,##0\ &quot;zł&quot;_-;\-* #,##0\ &quot;zł&quot;_-;_-* &quot;-&quot;??\ &quot;zł&quot;_-;_-@_-"/>
    <numFmt numFmtId="181" formatCode="#,##0&quot; W&quot;"/>
    <numFmt numFmtId="182" formatCode="#,##0&quot; W/m2&quot;"/>
    <numFmt numFmtId="183" formatCode="yyyy/mm/dd;@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5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b/>
      <sz val="9"/>
      <color indexed="10"/>
      <name val="Times New Roman"/>
      <family val="1"/>
    </font>
    <font>
      <b/>
      <u val="single"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8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u val="single"/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u val="single"/>
      <sz val="11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b/>
      <u val="single"/>
      <sz val="14"/>
      <color theme="1"/>
      <name val="Times New Roman"/>
      <family val="1"/>
    </font>
    <font>
      <b/>
      <sz val="8"/>
      <color theme="1"/>
      <name val="Times New Roman"/>
      <family val="1"/>
    </font>
    <font>
      <b/>
      <sz val="9"/>
      <color rgb="FFFF0000"/>
      <name val="Times New Roman"/>
      <family val="1"/>
    </font>
    <font>
      <b/>
      <u val="single"/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hair">
        <color rgb="FF000000"/>
      </right>
      <top style="medium"/>
      <bottom style="hair">
        <color rgb="FF000000"/>
      </bottom>
    </border>
    <border>
      <left style="hair">
        <color rgb="FF000000"/>
      </left>
      <right style="hair">
        <color rgb="FF000000"/>
      </right>
      <top style="medium"/>
      <bottom style="hair">
        <color rgb="FF000000"/>
      </bottom>
    </border>
    <border>
      <left style="hair">
        <color rgb="FF000000"/>
      </left>
      <right>
        <color indexed="63"/>
      </right>
      <top style="medium"/>
      <bottom style="hair">
        <color rgb="FF000000"/>
      </bottom>
    </border>
    <border>
      <left style="medium"/>
      <right style="hair"/>
      <top style="medium"/>
      <bottom style="hair">
        <color rgb="FF000000"/>
      </bottom>
    </border>
    <border>
      <left style="hair"/>
      <right style="medium"/>
      <top style="medium"/>
      <bottom style="hair">
        <color rgb="FF000000"/>
      </bottom>
    </border>
    <border>
      <left style="hair">
        <color rgb="FF000000"/>
      </left>
      <right style="medium"/>
      <top style="medium"/>
      <bottom style="hair">
        <color rgb="FF000000"/>
      </bottom>
    </border>
    <border>
      <left style="medium"/>
      <right style="hair">
        <color rgb="FF000000"/>
      </right>
      <top style="hair">
        <color rgb="FF000000"/>
      </top>
      <bottom>
        <color indexed="63"/>
      </bottom>
    </border>
    <border>
      <left style="hair">
        <color rgb="FF000000"/>
      </left>
      <right style="hair">
        <color rgb="FF000000"/>
      </right>
      <top style="hair">
        <color rgb="FF000000"/>
      </top>
      <bottom>
        <color indexed="63"/>
      </bottom>
    </border>
    <border>
      <left style="hair">
        <color rgb="FF000000"/>
      </left>
      <right>
        <color indexed="63"/>
      </right>
      <top style="hair">
        <color rgb="FF000000"/>
      </top>
      <bottom>
        <color indexed="63"/>
      </bottom>
    </border>
    <border>
      <left style="medium"/>
      <right style="hair"/>
      <top style="hair">
        <color rgb="FF000000"/>
      </top>
      <bottom>
        <color indexed="63"/>
      </bottom>
    </border>
    <border>
      <left style="hair"/>
      <right style="medium"/>
      <top style="hair">
        <color rgb="FF000000"/>
      </top>
      <bottom>
        <color indexed="63"/>
      </bottom>
    </border>
    <border>
      <left style="hair">
        <color rgb="FF000000"/>
      </left>
      <right style="medium"/>
      <top style="hair">
        <color rgb="FF000000"/>
      </top>
      <bottom>
        <color indexed="63"/>
      </bottom>
    </border>
    <border>
      <left style="medium"/>
      <right style="hair">
        <color rgb="FF000000"/>
      </right>
      <top>
        <color indexed="63"/>
      </top>
      <bottom>
        <color indexed="63"/>
      </bottom>
    </border>
    <border>
      <left style="hair">
        <color rgb="FF000000"/>
      </left>
      <right style="hair">
        <color rgb="FF000000"/>
      </right>
      <top>
        <color indexed="63"/>
      </top>
      <bottom>
        <color indexed="63"/>
      </bottom>
    </border>
    <border>
      <left style="hair">
        <color rgb="FF000000"/>
      </left>
      <right>
        <color indexed="63"/>
      </right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>
        <color rgb="FF000000"/>
      </left>
      <right style="medium"/>
      <top>
        <color indexed="63"/>
      </top>
      <bottom>
        <color indexed="63"/>
      </bottom>
    </border>
    <border>
      <left style="medium"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>
        <color indexed="63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medium"/>
      <top style="hair">
        <color rgb="FF000000"/>
      </top>
      <bottom style="hair">
        <color rgb="FF000000"/>
      </bottom>
    </border>
    <border>
      <left style="medium"/>
      <right style="hair">
        <color rgb="FF000000"/>
      </right>
      <top>
        <color indexed="63"/>
      </top>
      <bottom style="hair">
        <color rgb="FF000000"/>
      </bottom>
    </border>
    <border>
      <left style="hair">
        <color rgb="FF000000"/>
      </left>
      <right style="hair">
        <color rgb="FF000000"/>
      </right>
      <top>
        <color indexed="63"/>
      </top>
      <bottom style="hair">
        <color rgb="FF000000"/>
      </bottom>
    </border>
    <border>
      <left style="hair">
        <color rgb="FF000000"/>
      </left>
      <right>
        <color indexed="63"/>
      </right>
      <top>
        <color indexed="63"/>
      </top>
      <bottom style="hair">
        <color rgb="FF000000"/>
      </bottom>
    </border>
    <border>
      <left style="hair">
        <color rgb="FF000000"/>
      </left>
      <right style="medium"/>
      <top>
        <color indexed="63"/>
      </top>
      <bottom style="hair">
        <color rgb="FF000000"/>
      </bottom>
    </border>
    <border>
      <left style="medium"/>
      <right style="hair"/>
      <top style="hair">
        <color rgb="FF000000"/>
      </top>
      <bottom style="hair">
        <color rgb="FF000000"/>
      </bottom>
    </border>
    <border>
      <left style="hair"/>
      <right style="medium"/>
      <top style="hair">
        <color rgb="FF000000"/>
      </top>
      <bottom style="hair">
        <color rgb="FF000000"/>
      </bottom>
    </border>
    <border>
      <left style="medium"/>
      <right style="medium"/>
      <top style="medium"/>
      <bottom style="medium"/>
    </border>
    <border>
      <left style="hair"/>
      <right style="medium"/>
      <top style="hair"/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medium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hair"/>
      <top style="hair"/>
      <bottom style="hair"/>
    </border>
    <border>
      <left style="medium"/>
      <right style="hair"/>
      <top style="hair"/>
      <bottom style="hair">
        <color rgb="FF000000"/>
      </bottom>
    </border>
    <border>
      <left style="hair"/>
      <right style="medium"/>
      <top style="hair"/>
      <bottom style="hair"/>
    </border>
    <border>
      <left style="hair"/>
      <right style="medium"/>
      <top style="hair"/>
      <bottom style="hair">
        <color rgb="FF000000"/>
      </bottom>
    </border>
    <border>
      <left style="hair"/>
      <right style="medium"/>
      <top style="hair">
        <color rgb="FF000000"/>
      </top>
      <bottom style="hair"/>
    </border>
    <border>
      <left style="medium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hair">
        <color rgb="FF000000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72">
    <xf numFmtId="0" fontId="0" fillId="0" borderId="0" xfId="0" applyFont="1" applyAlignment="1">
      <alignment/>
    </xf>
    <xf numFmtId="0" fontId="54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56" fillId="0" borderId="0" xfId="0" applyFont="1" applyAlignment="1">
      <alignment vertical="center"/>
    </xf>
    <xf numFmtId="0" fontId="57" fillId="0" borderId="0" xfId="0" applyFont="1" applyFill="1" applyAlignment="1">
      <alignment vertical="center"/>
    </xf>
    <xf numFmtId="0" fontId="55" fillId="0" borderId="0" xfId="0" applyFont="1" applyAlignment="1">
      <alignment horizontal="left" vertical="center" wrapText="1"/>
    </xf>
    <xf numFmtId="0" fontId="55" fillId="0" borderId="10" xfId="0" applyFont="1" applyBorder="1" applyAlignment="1">
      <alignment vertical="center"/>
    </xf>
    <xf numFmtId="0" fontId="55" fillId="0" borderId="11" xfId="0" applyFont="1" applyBorder="1" applyAlignment="1">
      <alignment vertical="center"/>
    </xf>
    <xf numFmtId="44" fontId="56" fillId="0" borderId="10" xfId="60" applyFont="1" applyBorder="1" applyAlignment="1">
      <alignment horizontal="left" vertical="center"/>
    </xf>
    <xf numFmtId="44" fontId="56" fillId="0" borderId="0" xfId="60" applyFont="1" applyAlignment="1">
      <alignment horizontal="left" vertical="center"/>
    </xf>
    <xf numFmtId="44" fontId="56" fillId="0" borderId="11" xfId="60" applyFont="1" applyBorder="1" applyAlignment="1">
      <alignment horizontal="left" vertical="center"/>
    </xf>
    <xf numFmtId="44" fontId="55" fillId="0" borderId="10" xfId="60" applyFont="1" applyBorder="1" applyAlignment="1">
      <alignment horizontal="left" vertical="center"/>
    </xf>
    <xf numFmtId="0" fontId="55" fillId="0" borderId="0" xfId="0" applyFont="1" applyAlignment="1">
      <alignment horizontal="justify" vertical="center"/>
    </xf>
    <xf numFmtId="171" fontId="55" fillId="0" borderId="12" xfId="0" applyNumberFormat="1" applyFont="1" applyBorder="1" applyAlignment="1">
      <alignment horizontal="center" vertical="center"/>
    </xf>
    <xf numFmtId="3" fontId="55" fillId="0" borderId="12" xfId="0" applyNumberFormat="1" applyFont="1" applyBorder="1" applyAlignment="1">
      <alignment horizontal="center" vertical="center" wrapText="1"/>
    </xf>
    <xf numFmtId="0" fontId="58" fillId="0" borderId="0" xfId="0" applyFont="1" applyAlignment="1">
      <alignment vertical="center"/>
    </xf>
    <xf numFmtId="0" fontId="55" fillId="0" borderId="13" xfId="0" applyFont="1" applyBorder="1" applyAlignment="1">
      <alignment vertical="center"/>
    </xf>
    <xf numFmtId="0" fontId="55" fillId="0" borderId="14" xfId="0" applyFont="1" applyBorder="1" applyAlignment="1">
      <alignment vertical="center"/>
    </xf>
    <xf numFmtId="0" fontId="55" fillId="0" borderId="15" xfId="0" applyFont="1" applyBorder="1" applyAlignment="1">
      <alignment vertical="center"/>
    </xf>
    <xf numFmtId="0" fontId="56" fillId="0" borderId="0" xfId="0" applyFont="1" applyAlignment="1">
      <alignment horizontal="left" vertical="center"/>
    </xf>
    <xf numFmtId="0" fontId="59" fillId="0" borderId="0" xfId="0" applyFont="1" applyAlignment="1">
      <alignment horizontal="left" vertical="center"/>
    </xf>
    <xf numFmtId="0" fontId="60" fillId="0" borderId="0" xfId="0" applyFont="1" applyAlignment="1">
      <alignment horizontal="left" vertical="center"/>
    </xf>
    <xf numFmtId="0" fontId="61" fillId="0" borderId="16" xfId="0" applyFont="1" applyBorder="1" applyAlignment="1">
      <alignment vertical="center"/>
    </xf>
    <xf numFmtId="0" fontId="60" fillId="0" borderId="16" xfId="0" applyFont="1" applyBorder="1" applyAlignment="1">
      <alignment vertical="center"/>
    </xf>
    <xf numFmtId="0" fontId="62" fillId="0" borderId="0" xfId="0" applyFont="1" applyAlignment="1">
      <alignment vertical="center"/>
    </xf>
    <xf numFmtId="0" fontId="63" fillId="0" borderId="17" xfId="0" applyFont="1" applyBorder="1" applyAlignment="1">
      <alignment horizontal="center" vertical="center" wrapText="1"/>
    </xf>
    <xf numFmtId="0" fontId="63" fillId="0" borderId="18" xfId="0" applyFont="1" applyBorder="1" applyAlignment="1">
      <alignment horizontal="center" vertical="center" wrapText="1"/>
    </xf>
    <xf numFmtId="0" fontId="63" fillId="0" borderId="19" xfId="0" applyFont="1" applyBorder="1" applyAlignment="1">
      <alignment horizontal="center" vertical="center" wrapText="1"/>
    </xf>
    <xf numFmtId="0" fontId="63" fillId="0" borderId="20" xfId="0" applyFont="1" applyBorder="1" applyAlignment="1">
      <alignment horizontal="center" vertical="center" wrapText="1"/>
    </xf>
    <xf numFmtId="0" fontId="63" fillId="0" borderId="21" xfId="0" applyFont="1" applyBorder="1" applyAlignment="1">
      <alignment horizontal="center" vertical="center" wrapText="1"/>
    </xf>
    <xf numFmtId="44" fontId="63" fillId="0" borderId="17" xfId="60" applyFont="1" applyBorder="1" applyAlignment="1">
      <alignment horizontal="center" vertical="center" wrapText="1"/>
    </xf>
    <xf numFmtId="0" fontId="63" fillId="0" borderId="22" xfId="0" applyFont="1" applyBorder="1" applyAlignment="1">
      <alignment horizontal="center" vertical="center" wrapText="1"/>
    </xf>
    <xf numFmtId="0" fontId="63" fillId="0" borderId="23" xfId="0" applyFont="1" applyBorder="1" applyAlignment="1">
      <alignment horizontal="center" vertical="center" wrapText="1"/>
    </xf>
    <xf numFmtId="0" fontId="63" fillId="0" borderId="24" xfId="0" applyFont="1" applyBorder="1" applyAlignment="1">
      <alignment horizontal="center" vertical="center" wrapText="1"/>
    </xf>
    <xf numFmtId="0" fontId="63" fillId="0" borderId="25" xfId="0" applyFont="1" applyBorder="1" applyAlignment="1">
      <alignment horizontal="center" vertical="center" wrapText="1"/>
    </xf>
    <xf numFmtId="0" fontId="63" fillId="0" borderId="26" xfId="0" applyFont="1" applyBorder="1" applyAlignment="1">
      <alignment horizontal="center" vertical="center" wrapText="1"/>
    </xf>
    <xf numFmtId="0" fontId="63" fillId="0" borderId="27" xfId="0" applyFont="1" applyBorder="1" applyAlignment="1">
      <alignment horizontal="center" vertical="center" wrapText="1"/>
    </xf>
    <xf numFmtId="44" fontId="63" fillId="0" borderId="23" xfId="60" applyFont="1" applyBorder="1" applyAlignment="1">
      <alignment horizontal="center" vertical="center" wrapText="1"/>
    </xf>
    <xf numFmtId="0" fontId="63" fillId="0" borderId="28" xfId="0" applyFont="1" applyBorder="1" applyAlignment="1">
      <alignment horizontal="center" vertical="center" wrapText="1"/>
    </xf>
    <xf numFmtId="0" fontId="63" fillId="0" borderId="29" xfId="0" applyFont="1" applyBorder="1" applyAlignment="1">
      <alignment horizontal="center" vertical="center" wrapText="1"/>
    </xf>
    <xf numFmtId="0" fontId="63" fillId="0" borderId="30" xfId="0" applyFont="1" applyBorder="1" applyAlignment="1">
      <alignment horizontal="center" vertical="center" wrapText="1"/>
    </xf>
    <xf numFmtId="0" fontId="63" fillId="0" borderId="31" xfId="0" applyFont="1" applyBorder="1" applyAlignment="1">
      <alignment horizontal="center" vertical="center" wrapText="1"/>
    </xf>
    <xf numFmtId="0" fontId="63" fillId="0" borderId="32" xfId="0" applyFont="1" applyBorder="1" applyAlignment="1">
      <alignment horizontal="center" vertical="center" wrapText="1"/>
    </xf>
    <xf numFmtId="0" fontId="63" fillId="0" borderId="33" xfId="0" applyFont="1" applyBorder="1" applyAlignment="1">
      <alignment horizontal="center" vertical="center" wrapText="1"/>
    </xf>
    <xf numFmtId="44" fontId="63" fillId="0" borderId="29" xfId="60" applyFont="1" applyBorder="1" applyAlignment="1">
      <alignment horizontal="center" vertical="center" wrapText="1"/>
    </xf>
    <xf numFmtId="0" fontId="63" fillId="0" borderId="34" xfId="0" applyFont="1" applyBorder="1" applyAlignment="1">
      <alignment horizontal="center" vertical="center" wrapText="1"/>
    </xf>
    <xf numFmtId="0" fontId="62" fillId="0" borderId="35" xfId="0" applyFont="1" applyBorder="1" applyAlignment="1">
      <alignment horizontal="center" vertical="center"/>
    </xf>
    <xf numFmtId="0" fontId="62" fillId="0" borderId="36" xfId="0" applyFont="1" applyBorder="1" applyAlignment="1">
      <alignment vertical="center" wrapText="1"/>
    </xf>
    <xf numFmtId="0" fontId="62" fillId="0" borderId="37" xfId="0" applyFont="1" applyBorder="1" applyAlignment="1">
      <alignment horizontal="center" vertical="center"/>
    </xf>
    <xf numFmtId="44" fontId="62" fillId="12" borderId="35" xfId="60" applyFont="1" applyFill="1" applyBorder="1" applyAlignment="1">
      <alignment horizontal="center" vertical="center"/>
    </xf>
    <xf numFmtId="9" fontId="62" fillId="0" borderId="36" xfId="0" applyNumberFormat="1" applyFont="1" applyBorder="1" applyAlignment="1">
      <alignment horizontal="center" vertical="center"/>
    </xf>
    <xf numFmtId="44" fontId="62" fillId="0" borderId="36" xfId="60" applyFont="1" applyBorder="1" applyAlignment="1">
      <alignment horizontal="center" vertical="center"/>
    </xf>
    <xf numFmtId="44" fontId="62" fillId="0" borderId="38" xfId="60" applyFont="1" applyBorder="1" applyAlignment="1">
      <alignment horizontal="center" vertical="center"/>
    </xf>
    <xf numFmtId="44" fontId="62" fillId="0" borderId="36" xfId="60" applyFont="1" applyBorder="1" applyAlignment="1" quotePrefix="1">
      <alignment horizontal="center" vertical="center"/>
    </xf>
    <xf numFmtId="44" fontId="62" fillId="0" borderId="37" xfId="60" applyFont="1" applyBorder="1" applyAlignment="1">
      <alignment horizontal="center" vertical="center"/>
    </xf>
    <xf numFmtId="44" fontId="62" fillId="0" borderId="38" xfId="0" applyNumberFormat="1" applyFont="1" applyBorder="1" applyAlignment="1">
      <alignment horizontal="center" vertical="center"/>
    </xf>
    <xf numFmtId="0" fontId="62" fillId="0" borderId="39" xfId="0" applyFont="1" applyBorder="1" applyAlignment="1">
      <alignment horizontal="center" vertical="center"/>
    </xf>
    <xf numFmtId="0" fontId="62" fillId="0" borderId="40" xfId="0" applyFont="1" applyBorder="1" applyAlignment="1">
      <alignment vertical="center" wrapText="1"/>
    </xf>
    <xf numFmtId="0" fontId="62" fillId="0" borderId="41" xfId="0" applyFont="1" applyBorder="1" applyAlignment="1">
      <alignment horizontal="center" vertical="center"/>
    </xf>
    <xf numFmtId="44" fontId="62" fillId="12" borderId="39" xfId="60" applyFont="1" applyFill="1" applyBorder="1" applyAlignment="1">
      <alignment horizontal="center" vertical="center"/>
    </xf>
    <xf numFmtId="9" fontId="62" fillId="0" borderId="40" xfId="0" applyNumberFormat="1" applyFont="1" applyBorder="1" applyAlignment="1">
      <alignment horizontal="center" vertical="center"/>
    </xf>
    <xf numFmtId="44" fontId="62" fillId="0" borderId="40" xfId="60" applyFont="1" applyBorder="1" applyAlignment="1">
      <alignment horizontal="center" vertical="center"/>
    </xf>
    <xf numFmtId="44" fontId="62" fillId="0" borderId="42" xfId="60" applyFont="1" applyBorder="1" applyAlignment="1">
      <alignment horizontal="center" vertical="center"/>
    </xf>
    <xf numFmtId="44" fontId="62" fillId="0" borderId="40" xfId="60" applyFont="1" applyBorder="1" applyAlignment="1" quotePrefix="1">
      <alignment horizontal="center" vertical="center"/>
    </xf>
    <xf numFmtId="44" fontId="62" fillId="0" borderId="41" xfId="60" applyFont="1" applyBorder="1" applyAlignment="1">
      <alignment horizontal="center" vertical="center"/>
    </xf>
    <xf numFmtId="44" fontId="62" fillId="0" borderId="42" xfId="0" applyNumberFormat="1" applyFont="1" applyBorder="1" applyAlignment="1">
      <alignment horizontal="center" vertical="center"/>
    </xf>
    <xf numFmtId="0" fontId="62" fillId="0" borderId="36" xfId="0" applyFont="1" applyBorder="1" applyAlignment="1">
      <alignment vertical="center"/>
    </xf>
    <xf numFmtId="0" fontId="62" fillId="0" borderId="43" xfId="0" applyFont="1" applyBorder="1" applyAlignment="1">
      <alignment horizontal="center" vertical="center"/>
    </xf>
    <xf numFmtId="0" fontId="62" fillId="0" borderId="44" xfId="0" applyFont="1" applyBorder="1" applyAlignment="1">
      <alignment horizontal="center" vertical="center"/>
    </xf>
    <xf numFmtId="44" fontId="62" fillId="0" borderId="35" xfId="60" applyFont="1" applyBorder="1" applyAlignment="1">
      <alignment horizontal="center" vertical="center"/>
    </xf>
    <xf numFmtId="0" fontId="62" fillId="0" borderId="36" xfId="0" applyFont="1" applyBorder="1" applyAlignment="1">
      <alignment horizontal="center" vertical="center"/>
    </xf>
    <xf numFmtId="0" fontId="62" fillId="0" borderId="38" xfId="0" applyFont="1" applyBorder="1" applyAlignment="1">
      <alignment horizontal="center" vertical="center"/>
    </xf>
    <xf numFmtId="0" fontId="63" fillId="33" borderId="35" xfId="0" applyFont="1" applyFill="1" applyBorder="1" applyAlignment="1">
      <alignment vertical="center"/>
    </xf>
    <xf numFmtId="0" fontId="63" fillId="33" borderId="36" xfId="0" applyFont="1" applyFill="1" applyBorder="1" applyAlignment="1">
      <alignment vertical="center"/>
    </xf>
    <xf numFmtId="0" fontId="63" fillId="33" borderId="37" xfId="0" applyFont="1" applyFill="1" applyBorder="1" applyAlignment="1">
      <alignment horizontal="center" vertical="center"/>
    </xf>
    <xf numFmtId="0" fontId="63" fillId="33" borderId="43" xfId="0" applyFont="1" applyFill="1" applyBorder="1" applyAlignment="1">
      <alignment horizontal="center" vertical="center"/>
    </xf>
    <xf numFmtId="0" fontId="63" fillId="33" borderId="44" xfId="0" applyFont="1" applyFill="1" applyBorder="1" applyAlignment="1">
      <alignment horizontal="center" vertical="center"/>
    </xf>
    <xf numFmtId="44" fontId="63" fillId="33" borderId="35" xfId="60" applyFont="1" applyFill="1" applyBorder="1" applyAlignment="1">
      <alignment horizontal="center" vertical="center"/>
    </xf>
    <xf numFmtId="0" fontId="63" fillId="33" borderId="36" xfId="0" applyFont="1" applyFill="1" applyBorder="1" applyAlignment="1">
      <alignment horizontal="center" vertical="center"/>
    </xf>
    <xf numFmtId="0" fontId="63" fillId="33" borderId="38" xfId="0" applyFont="1" applyFill="1" applyBorder="1" applyAlignment="1">
      <alignment horizontal="center" vertical="center"/>
    </xf>
    <xf numFmtId="0" fontId="63" fillId="33" borderId="35" xfId="0" applyFont="1" applyFill="1" applyBorder="1" applyAlignment="1">
      <alignment horizontal="center" vertical="center"/>
    </xf>
    <xf numFmtId="44" fontId="63" fillId="33" borderId="36" xfId="0" applyNumberFormat="1" applyFont="1" applyFill="1" applyBorder="1" applyAlignment="1">
      <alignment vertical="center"/>
    </xf>
    <xf numFmtId="0" fontId="63" fillId="0" borderId="0" xfId="0" applyFont="1" applyAlignment="1">
      <alignment vertical="center"/>
    </xf>
    <xf numFmtId="0" fontId="62" fillId="0" borderId="0" xfId="0" applyFont="1" applyAlignment="1">
      <alignment horizontal="center" vertical="center"/>
    </xf>
    <xf numFmtId="44" fontId="62" fillId="0" borderId="0" xfId="60" applyFont="1" applyAlignment="1">
      <alignment horizontal="center" vertical="center"/>
    </xf>
    <xf numFmtId="0" fontId="55" fillId="0" borderId="0" xfId="0" applyFont="1" applyBorder="1" applyAlignment="1">
      <alignment vertical="center"/>
    </xf>
    <xf numFmtId="0" fontId="56" fillId="0" borderId="45" xfId="0" applyFont="1" applyBorder="1" applyAlignment="1">
      <alignment horizontal="center" vertical="center"/>
    </xf>
    <xf numFmtId="0" fontId="62" fillId="12" borderId="46" xfId="0" applyFont="1" applyFill="1" applyBorder="1" applyAlignment="1">
      <alignment horizontal="center" vertical="center"/>
    </xf>
    <xf numFmtId="0" fontId="62" fillId="12" borderId="47" xfId="0" applyFont="1" applyFill="1" applyBorder="1" applyAlignment="1">
      <alignment horizontal="center" vertical="center"/>
    </xf>
    <xf numFmtId="0" fontId="62" fillId="12" borderId="48" xfId="0" applyFont="1" applyFill="1" applyBorder="1" applyAlignment="1">
      <alignment horizontal="center" vertical="center"/>
    </xf>
    <xf numFmtId="0" fontId="62" fillId="12" borderId="49" xfId="0" applyFont="1" applyFill="1" applyBorder="1" applyAlignment="1">
      <alignment horizontal="center" vertical="center"/>
    </xf>
    <xf numFmtId="44" fontId="62" fillId="34" borderId="36" xfId="60" applyFont="1" applyFill="1" applyBorder="1" applyAlignment="1">
      <alignment horizontal="center" vertical="center"/>
    </xf>
    <xf numFmtId="44" fontId="55" fillId="0" borderId="0" xfId="0" applyNumberFormat="1" applyFont="1" applyAlignment="1">
      <alignment vertical="center"/>
    </xf>
    <xf numFmtId="0" fontId="62" fillId="12" borderId="47" xfId="0" applyFont="1" applyFill="1" applyBorder="1" applyAlignment="1">
      <alignment horizontal="center" vertical="center"/>
    </xf>
    <xf numFmtId="0" fontId="62" fillId="12" borderId="46" xfId="0" applyFont="1" applyFill="1" applyBorder="1" applyAlignment="1">
      <alignment horizontal="center" vertical="center"/>
    </xf>
    <xf numFmtId="0" fontId="62" fillId="0" borderId="28" xfId="0" applyFont="1" applyBorder="1" applyAlignment="1">
      <alignment horizontal="center" vertical="center"/>
    </xf>
    <xf numFmtId="44" fontId="62" fillId="0" borderId="24" xfId="60" applyFont="1" applyBorder="1" applyAlignment="1">
      <alignment vertical="center"/>
    </xf>
    <xf numFmtId="44" fontId="62" fillId="0" borderId="40" xfId="60" applyFont="1" applyBorder="1" applyAlignment="1">
      <alignment vertical="center"/>
    </xf>
    <xf numFmtId="0" fontId="62" fillId="0" borderId="24" xfId="0" applyFont="1" applyBorder="1" applyAlignment="1">
      <alignment vertical="center" wrapText="1"/>
    </xf>
    <xf numFmtId="44" fontId="62" fillId="34" borderId="38" xfId="60" applyFont="1" applyFill="1" applyBorder="1" applyAlignment="1">
      <alignment horizontal="center" vertical="center"/>
    </xf>
    <xf numFmtId="44" fontId="62" fillId="12" borderId="23" xfId="60" applyFont="1" applyFill="1" applyBorder="1" applyAlignment="1">
      <alignment vertical="center"/>
    </xf>
    <xf numFmtId="9" fontId="62" fillId="34" borderId="36" xfId="0" applyNumberFormat="1" applyFont="1" applyFill="1" applyBorder="1" applyAlignment="1">
      <alignment horizontal="center" vertical="center"/>
    </xf>
    <xf numFmtId="0" fontId="62" fillId="34" borderId="35" xfId="0" applyFont="1" applyFill="1" applyBorder="1" applyAlignment="1">
      <alignment horizontal="center" vertical="center"/>
    </xf>
    <xf numFmtId="0" fontId="55" fillId="0" borderId="50" xfId="0" applyFont="1" applyBorder="1" applyAlignment="1">
      <alignment horizontal="center" vertical="center" wrapText="1"/>
    </xf>
    <xf numFmtId="0" fontId="55" fillId="0" borderId="51" xfId="0" applyFont="1" applyBorder="1" applyAlignment="1">
      <alignment horizontal="center" vertical="center" wrapText="1"/>
    </xf>
    <xf numFmtId="0" fontId="55" fillId="0" borderId="52" xfId="0" applyFont="1" applyBorder="1" applyAlignment="1">
      <alignment horizontal="center" vertical="center" wrapText="1"/>
    </xf>
    <xf numFmtId="44" fontId="55" fillId="0" borderId="12" xfId="60" applyFont="1" applyBorder="1" applyAlignment="1">
      <alignment horizontal="left" vertical="center" wrapText="1"/>
    </xf>
    <xf numFmtId="183" fontId="55" fillId="0" borderId="50" xfId="60" applyNumberFormat="1" applyFont="1" applyBorder="1" applyAlignment="1">
      <alignment horizontal="left" vertical="center" wrapText="1"/>
    </xf>
    <xf numFmtId="183" fontId="55" fillId="0" borderId="52" xfId="60" applyNumberFormat="1" applyFont="1" applyBorder="1" applyAlignment="1">
      <alignment horizontal="left" vertical="center" wrapText="1"/>
    </xf>
    <xf numFmtId="0" fontId="56" fillId="0" borderId="0" xfId="0" applyFont="1" applyAlignment="1">
      <alignment horizontal="left" vertical="center"/>
    </xf>
    <xf numFmtId="0" fontId="64" fillId="0" borderId="0" xfId="0" applyFont="1" applyAlignment="1">
      <alignment horizontal="center" vertical="center"/>
    </xf>
    <xf numFmtId="0" fontId="55" fillId="0" borderId="0" xfId="0" applyFont="1" applyAlignment="1">
      <alignment horizontal="justify" vertical="center" wrapText="1"/>
    </xf>
    <xf numFmtId="44" fontId="56" fillId="0" borderId="10" xfId="60" applyFont="1" applyBorder="1" applyAlignment="1">
      <alignment horizontal="left" vertical="center"/>
    </xf>
    <xf numFmtId="44" fontId="56" fillId="0" borderId="0" xfId="60" applyFont="1" applyAlignment="1">
      <alignment horizontal="left" vertical="center"/>
    </xf>
    <xf numFmtId="44" fontId="56" fillId="0" borderId="11" xfId="60" applyFont="1" applyBorder="1" applyAlignment="1">
      <alignment horizontal="left" vertical="center"/>
    </xf>
    <xf numFmtId="0" fontId="56" fillId="0" borderId="10" xfId="0" applyFont="1" applyBorder="1" applyAlignment="1">
      <alignment horizontal="left" vertical="center"/>
    </xf>
    <xf numFmtId="0" fontId="56" fillId="0" borderId="11" xfId="0" applyFont="1" applyBorder="1" applyAlignment="1">
      <alignment horizontal="left" vertical="center"/>
    </xf>
    <xf numFmtId="0" fontId="55" fillId="0" borderId="10" xfId="0" applyFont="1" applyBorder="1" applyAlignment="1">
      <alignment horizontal="left" vertical="center" wrapText="1"/>
    </xf>
    <xf numFmtId="0" fontId="55" fillId="0" borderId="0" xfId="0" applyFont="1" applyAlignment="1">
      <alignment horizontal="left" vertical="center" wrapText="1"/>
    </xf>
    <xf numFmtId="0" fontId="55" fillId="0" borderId="11" xfId="0" applyFont="1" applyBorder="1" applyAlignment="1">
      <alignment horizontal="left" vertical="center" wrapText="1"/>
    </xf>
    <xf numFmtId="0" fontId="56" fillId="0" borderId="0" xfId="0" applyFont="1" applyAlignment="1">
      <alignment horizontal="center" vertical="center"/>
    </xf>
    <xf numFmtId="0" fontId="65" fillId="0" borderId="53" xfId="0" applyFont="1" applyBorder="1" applyAlignment="1">
      <alignment horizontal="center" vertical="center"/>
    </xf>
    <xf numFmtId="0" fontId="65" fillId="0" borderId="0" xfId="0" applyFont="1" applyAlignment="1">
      <alignment horizontal="center" vertical="center"/>
    </xf>
    <xf numFmtId="0" fontId="65" fillId="0" borderId="14" xfId="0" applyFont="1" applyBorder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55" fillId="0" borderId="0" xfId="0" applyFont="1" applyAlignment="1">
      <alignment horizontal="left" vertical="center"/>
    </xf>
    <xf numFmtId="0" fontId="55" fillId="0" borderId="0" xfId="0" applyFont="1" applyAlignment="1">
      <alignment horizontal="left" vertical="center" wrapText="1" indent="1"/>
    </xf>
    <xf numFmtId="0" fontId="55" fillId="0" borderId="10" xfId="0" applyFont="1" applyBorder="1" applyAlignment="1">
      <alignment horizontal="justify" vertical="center" wrapText="1"/>
    </xf>
    <xf numFmtId="0" fontId="55" fillId="0" borderId="11" xfId="0" applyFont="1" applyBorder="1" applyAlignment="1">
      <alignment horizontal="justify" vertical="center" wrapText="1"/>
    </xf>
    <xf numFmtId="44" fontId="55" fillId="0" borderId="12" xfId="60" applyFont="1" applyBorder="1" applyAlignment="1">
      <alignment horizontal="center" vertical="center" wrapText="1"/>
    </xf>
    <xf numFmtId="0" fontId="62" fillId="12" borderId="27" xfId="0" applyFont="1" applyFill="1" applyBorder="1" applyAlignment="1">
      <alignment horizontal="center" vertical="center"/>
    </xf>
    <xf numFmtId="0" fontId="62" fillId="12" borderId="49" xfId="0" applyFont="1" applyFill="1" applyBorder="1" applyAlignment="1">
      <alignment horizontal="center" vertical="center"/>
    </xf>
    <xf numFmtId="0" fontId="62" fillId="12" borderId="26" xfId="0" applyFont="1" applyFill="1" applyBorder="1" applyAlignment="1">
      <alignment horizontal="center" vertical="center"/>
    </xf>
    <xf numFmtId="0" fontId="62" fillId="12" borderId="48" xfId="0" applyFont="1" applyFill="1" applyBorder="1" applyAlignment="1">
      <alignment horizontal="center" vertical="center"/>
    </xf>
    <xf numFmtId="44" fontId="62" fillId="0" borderId="28" xfId="0" applyNumberFormat="1" applyFont="1" applyBorder="1" applyAlignment="1">
      <alignment horizontal="center" vertical="center"/>
    </xf>
    <xf numFmtId="44" fontId="62" fillId="0" borderId="42" xfId="0" applyNumberFormat="1" applyFont="1" applyBorder="1" applyAlignment="1">
      <alignment horizontal="center" vertical="center"/>
    </xf>
    <xf numFmtId="44" fontId="62" fillId="0" borderId="24" xfId="60" applyFont="1" applyBorder="1" applyAlignment="1" quotePrefix="1">
      <alignment horizontal="center" vertical="center"/>
    </xf>
    <xf numFmtId="44" fontId="62" fillId="0" borderId="40" xfId="60" applyFont="1" applyBorder="1" applyAlignment="1" quotePrefix="1">
      <alignment horizontal="center" vertical="center"/>
    </xf>
    <xf numFmtId="0" fontId="62" fillId="0" borderId="23" xfId="0" applyFont="1" applyBorder="1" applyAlignment="1">
      <alignment horizontal="center" vertical="center"/>
    </xf>
    <xf numFmtId="0" fontId="62" fillId="0" borderId="39" xfId="0" applyFont="1" applyBorder="1" applyAlignment="1">
      <alignment horizontal="center" vertical="center"/>
    </xf>
    <xf numFmtId="44" fontId="62" fillId="12" borderId="23" xfId="60" applyFont="1" applyFill="1" applyBorder="1" applyAlignment="1">
      <alignment horizontal="center" vertical="center"/>
    </xf>
    <xf numFmtId="44" fontId="62" fillId="12" borderId="39" xfId="60" applyFont="1" applyFill="1" applyBorder="1" applyAlignment="1">
      <alignment horizontal="center" vertical="center"/>
    </xf>
    <xf numFmtId="0" fontId="62" fillId="12" borderId="46" xfId="0" applyFont="1" applyFill="1" applyBorder="1" applyAlignment="1">
      <alignment horizontal="center" vertical="center"/>
    </xf>
    <xf numFmtId="0" fontId="62" fillId="12" borderId="33" xfId="0" applyFont="1" applyFill="1" applyBorder="1" applyAlignment="1">
      <alignment horizontal="center" vertical="center"/>
    </xf>
    <xf numFmtId="0" fontId="62" fillId="0" borderId="24" xfId="0" applyFont="1" applyBorder="1" applyAlignment="1">
      <alignment horizontal="left" vertical="center" wrapText="1"/>
    </xf>
    <xf numFmtId="0" fontId="62" fillId="0" borderId="40" xfId="0" applyFont="1" applyBorder="1" applyAlignment="1">
      <alignment horizontal="left" vertical="center" wrapText="1"/>
    </xf>
    <xf numFmtId="0" fontId="62" fillId="0" borderId="28" xfId="0" applyFont="1" applyBorder="1" applyAlignment="1">
      <alignment horizontal="center" vertical="center"/>
    </xf>
    <xf numFmtId="0" fontId="62" fillId="0" borderId="42" xfId="0" applyFont="1" applyBorder="1" applyAlignment="1">
      <alignment horizontal="center" vertical="center"/>
    </xf>
    <xf numFmtId="0" fontId="62" fillId="12" borderId="54" xfId="0" applyFont="1" applyFill="1" applyBorder="1" applyAlignment="1">
      <alignment horizontal="center" vertical="center"/>
    </xf>
    <xf numFmtId="0" fontId="62" fillId="12" borderId="55" xfId="0" applyFont="1" applyFill="1" applyBorder="1" applyAlignment="1">
      <alignment horizontal="center" vertical="center"/>
    </xf>
    <xf numFmtId="0" fontId="62" fillId="12" borderId="32" xfId="0" applyFont="1" applyFill="1" applyBorder="1" applyAlignment="1">
      <alignment horizontal="center" vertical="center"/>
    </xf>
    <xf numFmtId="0" fontId="62" fillId="12" borderId="47" xfId="0" applyFont="1" applyFill="1" applyBorder="1" applyAlignment="1">
      <alignment horizontal="center" vertical="center"/>
    </xf>
    <xf numFmtId="0" fontId="62" fillId="34" borderId="23" xfId="0" applyFont="1" applyFill="1" applyBorder="1" applyAlignment="1">
      <alignment horizontal="center" vertical="center"/>
    </xf>
    <xf numFmtId="0" fontId="62" fillId="34" borderId="39" xfId="0" applyFont="1" applyFill="1" applyBorder="1" applyAlignment="1">
      <alignment horizontal="center" vertical="center"/>
    </xf>
    <xf numFmtId="0" fontId="62" fillId="12" borderId="56" xfId="0" applyFont="1" applyFill="1" applyBorder="1" applyAlignment="1">
      <alignment horizontal="center" vertical="center"/>
    </xf>
    <xf numFmtId="0" fontId="62" fillId="12" borderId="57" xfId="0" applyFont="1" applyFill="1" applyBorder="1" applyAlignment="1">
      <alignment horizontal="center" vertical="center"/>
    </xf>
    <xf numFmtId="0" fontId="62" fillId="12" borderId="58" xfId="0" applyFont="1" applyFill="1" applyBorder="1" applyAlignment="1">
      <alignment horizontal="center" vertical="center"/>
    </xf>
    <xf numFmtId="0" fontId="63" fillId="0" borderId="59" xfId="0" applyFont="1" applyBorder="1" applyAlignment="1">
      <alignment horizontal="center" vertical="center" wrapText="1"/>
    </xf>
    <xf numFmtId="0" fontId="63" fillId="0" borderId="60" xfId="0" applyFont="1" applyBorder="1" applyAlignment="1">
      <alignment horizontal="center" vertical="center"/>
    </xf>
    <xf numFmtId="0" fontId="63" fillId="0" borderId="61" xfId="0" applyFont="1" applyBorder="1" applyAlignment="1">
      <alignment horizontal="center" vertical="center" wrapText="1"/>
    </xf>
    <xf numFmtId="0" fontId="63" fillId="0" borderId="62" xfId="0" applyFont="1" applyBorder="1" applyAlignment="1">
      <alignment horizontal="center" vertical="center" wrapText="1"/>
    </xf>
    <xf numFmtId="0" fontId="63" fillId="0" borderId="63" xfId="0" applyFont="1" applyBorder="1" applyAlignment="1">
      <alignment horizontal="center" vertical="center" wrapText="1"/>
    </xf>
    <xf numFmtId="0" fontId="66" fillId="33" borderId="64" xfId="0" applyFont="1" applyFill="1" applyBorder="1" applyAlignment="1">
      <alignment horizontal="left" vertical="center" wrapText="1"/>
    </xf>
    <xf numFmtId="0" fontId="66" fillId="33" borderId="51" xfId="0" applyFont="1" applyFill="1" applyBorder="1" applyAlignment="1">
      <alignment horizontal="left" vertical="center" wrapText="1"/>
    </xf>
    <xf numFmtId="0" fontId="66" fillId="33" borderId="65" xfId="0" applyFont="1" applyFill="1" applyBorder="1" applyAlignment="1">
      <alignment horizontal="left" vertical="center" wrapText="1"/>
    </xf>
    <xf numFmtId="0" fontId="67" fillId="0" borderId="61" xfId="0" applyFont="1" applyBorder="1" applyAlignment="1">
      <alignment horizontal="center" vertical="center" wrapText="1"/>
    </xf>
    <xf numFmtId="0" fontId="67" fillId="0" borderId="62" xfId="0" applyFont="1" applyBorder="1" applyAlignment="1">
      <alignment horizontal="center" vertical="center" wrapText="1"/>
    </xf>
    <xf numFmtId="0" fontId="67" fillId="0" borderId="63" xfId="0" applyFont="1" applyBorder="1" applyAlignment="1">
      <alignment horizontal="center" vertical="center" wrapText="1"/>
    </xf>
    <xf numFmtId="0" fontId="63" fillId="0" borderId="16" xfId="0" applyFont="1" applyBorder="1" applyAlignment="1">
      <alignment horizontal="left" vertical="center" wrapText="1"/>
    </xf>
    <xf numFmtId="0" fontId="63" fillId="0" borderId="66" xfId="0" applyFont="1" applyBorder="1" applyAlignment="1">
      <alignment horizontal="left" vertical="center" wrapText="1"/>
    </xf>
    <xf numFmtId="0" fontId="62" fillId="12" borderId="67" xfId="0" applyFont="1" applyFill="1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600075</xdr:colOff>
      <xdr:row>4</xdr:row>
      <xdr:rowOff>123825</xdr:rowOff>
    </xdr:to>
    <xdr:pic>
      <xdr:nvPicPr>
        <xdr:cNvPr id="1" name="Obraz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6864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I119"/>
  <sheetViews>
    <sheetView tabSelected="1" view="pageBreakPreview" zoomScale="150" zoomScaleSheetLayoutView="150" workbookViewId="0" topLeftCell="A79">
      <selection activeCell="B14" sqref="B14"/>
    </sheetView>
  </sheetViews>
  <sheetFormatPr defaultColWidth="9.140625" defaultRowHeight="15"/>
  <cols>
    <col min="1" max="1" width="11.28125" style="1" customWidth="1"/>
    <col min="2" max="2" width="10.140625" style="1" customWidth="1"/>
    <col min="3" max="9" width="9.140625" style="1" customWidth="1"/>
    <col min="10" max="16384" width="9.140625" style="1" customWidth="1"/>
  </cols>
  <sheetData>
    <row r="1" ht="11.25"/>
    <row r="2" ht="11.25"/>
    <row r="3" ht="11.25"/>
    <row r="4" ht="11.25"/>
    <row r="5" ht="11.25"/>
    <row r="7" spans="1:9" ht="11.25">
      <c r="A7" s="122" t="s">
        <v>85</v>
      </c>
      <c r="B7" s="122"/>
      <c r="C7" s="122"/>
      <c r="D7" s="122"/>
      <c r="E7" s="122"/>
      <c r="F7" s="122"/>
      <c r="G7" s="122"/>
      <c r="H7" s="122"/>
      <c r="I7" s="122"/>
    </row>
    <row r="8" spans="1:9" ht="11.25">
      <c r="A8" s="123" t="s">
        <v>84</v>
      </c>
      <c r="B8" s="123"/>
      <c r="C8" s="123"/>
      <c r="D8" s="123"/>
      <c r="E8" s="123"/>
      <c r="F8" s="123"/>
      <c r="G8" s="123"/>
      <c r="H8" s="123"/>
      <c r="I8" s="123"/>
    </row>
    <row r="9" spans="1:9" ht="11.25">
      <c r="A9" s="123" t="s">
        <v>127</v>
      </c>
      <c r="B9" s="123"/>
      <c r="C9" s="123"/>
      <c r="D9" s="123"/>
      <c r="E9" s="123"/>
      <c r="F9" s="123"/>
      <c r="G9" s="123"/>
      <c r="H9" s="123"/>
      <c r="I9" s="123"/>
    </row>
    <row r="10" spans="1:9" ht="11.25">
      <c r="A10" s="124" t="s">
        <v>128</v>
      </c>
      <c r="B10" s="124"/>
      <c r="C10" s="124"/>
      <c r="D10" s="124"/>
      <c r="E10" s="124"/>
      <c r="F10" s="124"/>
      <c r="G10" s="124"/>
      <c r="H10" s="124"/>
      <c r="I10" s="124"/>
    </row>
    <row r="11" s="2" customFormat="1" ht="12.75"/>
    <row r="12" s="2" customFormat="1" ht="12.75">
      <c r="I12" s="3" t="s">
        <v>63</v>
      </c>
    </row>
    <row r="13" spans="1:3" s="2" customFormat="1" ht="12.75">
      <c r="A13" s="4" t="s">
        <v>83</v>
      </c>
      <c r="B13" s="5" t="s">
        <v>228</v>
      </c>
      <c r="C13" s="5"/>
    </row>
    <row r="14" s="2" customFormat="1" ht="12.75"/>
    <row r="15" spans="1:9" s="2" customFormat="1" ht="12.75">
      <c r="A15" s="125" t="s">
        <v>14</v>
      </c>
      <c r="B15" s="125"/>
      <c r="C15" s="125"/>
      <c r="D15" s="125"/>
      <c r="E15" s="125"/>
      <c r="F15" s="125"/>
      <c r="G15" s="125"/>
      <c r="H15" s="125"/>
      <c r="I15" s="125"/>
    </row>
    <row r="16" spans="1:9" s="2" customFormat="1" ht="12.75">
      <c r="A16" s="121" t="s">
        <v>129</v>
      </c>
      <c r="B16" s="121"/>
      <c r="C16" s="121"/>
      <c r="D16" s="121"/>
      <c r="E16" s="121"/>
      <c r="F16" s="121"/>
      <c r="G16" s="121"/>
      <c r="H16" s="121"/>
      <c r="I16" s="121"/>
    </row>
    <row r="17" spans="1:9" s="2" customFormat="1" ht="12.75">
      <c r="A17" s="121" t="s">
        <v>130</v>
      </c>
      <c r="B17" s="121"/>
      <c r="C17" s="121"/>
      <c r="D17" s="121"/>
      <c r="E17" s="121"/>
      <c r="F17" s="121"/>
      <c r="G17" s="121"/>
      <c r="H17" s="121"/>
      <c r="I17" s="121"/>
    </row>
    <row r="18" spans="1:9" s="2" customFormat="1" ht="12.75">
      <c r="A18" s="121" t="s">
        <v>131</v>
      </c>
      <c r="B18" s="121"/>
      <c r="C18" s="121"/>
      <c r="D18" s="121"/>
      <c r="E18" s="121"/>
      <c r="F18" s="121"/>
      <c r="G18" s="121"/>
      <c r="H18" s="121"/>
      <c r="I18" s="121"/>
    </row>
    <row r="19" spans="1:9" s="2" customFormat="1" ht="12.75">
      <c r="A19" s="121" t="s">
        <v>132</v>
      </c>
      <c r="B19" s="121"/>
      <c r="C19" s="121"/>
      <c r="D19" s="121"/>
      <c r="E19" s="121"/>
      <c r="F19" s="121"/>
      <c r="G19" s="121"/>
      <c r="H19" s="121"/>
      <c r="I19" s="121"/>
    </row>
    <row r="20" s="2" customFormat="1" ht="12.75"/>
    <row r="21" spans="1:9" s="2" customFormat="1" ht="12.75">
      <c r="A21" s="125" t="s">
        <v>15</v>
      </c>
      <c r="B21" s="125"/>
      <c r="C21" s="125"/>
      <c r="D21" s="125"/>
      <c r="E21" s="125"/>
      <c r="F21" s="125"/>
      <c r="G21" s="125"/>
      <c r="H21" s="125"/>
      <c r="I21" s="125"/>
    </row>
    <row r="22" s="2" customFormat="1" ht="12.75">
      <c r="A22" s="2" t="s">
        <v>16</v>
      </c>
    </row>
    <row r="23" spans="1:9" s="2" customFormat="1" ht="12.75">
      <c r="A23" s="110" t="s">
        <v>41</v>
      </c>
      <c r="B23" s="110"/>
      <c r="C23" s="110"/>
      <c r="D23" s="110"/>
      <c r="E23" s="110"/>
      <c r="F23" s="110"/>
      <c r="G23" s="110"/>
      <c r="H23" s="110"/>
      <c r="I23" s="110"/>
    </row>
    <row r="24" spans="1:9" s="2" customFormat="1" ht="12.75">
      <c r="A24" s="110" t="s">
        <v>41</v>
      </c>
      <c r="B24" s="110"/>
      <c r="C24" s="110"/>
      <c r="D24" s="110"/>
      <c r="E24" s="110"/>
      <c r="F24" s="110"/>
      <c r="G24" s="110"/>
      <c r="H24" s="110"/>
      <c r="I24" s="110"/>
    </row>
    <row r="25" s="2" customFormat="1" ht="12.75">
      <c r="A25" s="2" t="s">
        <v>17</v>
      </c>
    </row>
    <row r="26" spans="1:9" s="2" customFormat="1" ht="12.75">
      <c r="A26" s="110" t="s">
        <v>41</v>
      </c>
      <c r="B26" s="110"/>
      <c r="C26" s="110"/>
      <c r="D26" s="110"/>
      <c r="E26" s="110"/>
      <c r="F26" s="110"/>
      <c r="G26" s="110"/>
      <c r="H26" s="110"/>
      <c r="I26" s="110"/>
    </row>
    <row r="27" spans="1:9" s="2" customFormat="1" ht="12.75">
      <c r="A27" s="110" t="s">
        <v>41</v>
      </c>
      <c r="B27" s="110"/>
      <c r="C27" s="110"/>
      <c r="D27" s="110"/>
      <c r="E27" s="110"/>
      <c r="F27" s="110"/>
      <c r="G27" s="110"/>
      <c r="H27" s="110"/>
      <c r="I27" s="110"/>
    </row>
    <row r="28" spans="1:8" s="2" customFormat="1" ht="12.75">
      <c r="A28" s="2" t="s">
        <v>36</v>
      </c>
      <c r="B28" s="4" t="s">
        <v>42</v>
      </c>
      <c r="D28" s="2" t="s">
        <v>35</v>
      </c>
      <c r="E28" s="4" t="s">
        <v>42</v>
      </c>
      <c r="G28" s="2" t="s">
        <v>77</v>
      </c>
      <c r="H28" s="4" t="s">
        <v>42</v>
      </c>
    </row>
    <row r="29" s="2" customFormat="1" ht="12.75">
      <c r="A29" s="2" t="s">
        <v>18</v>
      </c>
    </row>
    <row r="30" s="2" customFormat="1" ht="12.75">
      <c r="A30" s="2" t="s">
        <v>37</v>
      </c>
    </row>
    <row r="31" spans="1:9" s="2" customFormat="1" ht="12.75">
      <c r="A31" s="110" t="s">
        <v>41</v>
      </c>
      <c r="B31" s="110"/>
      <c r="C31" s="110"/>
      <c r="D31" s="110"/>
      <c r="E31" s="110"/>
      <c r="F31" s="110"/>
      <c r="G31" s="110"/>
      <c r="H31" s="110"/>
      <c r="I31" s="110"/>
    </row>
    <row r="32" s="2" customFormat="1" ht="12.75">
      <c r="A32" s="2" t="s">
        <v>38</v>
      </c>
    </row>
    <row r="33" spans="1:9" s="2" customFormat="1" ht="12.75">
      <c r="A33" s="110" t="s">
        <v>41</v>
      </c>
      <c r="B33" s="110"/>
      <c r="C33" s="110"/>
      <c r="D33" s="110"/>
      <c r="E33" s="110"/>
      <c r="F33" s="110"/>
      <c r="G33" s="110"/>
      <c r="H33" s="110"/>
      <c r="I33" s="110"/>
    </row>
    <row r="34" s="2" customFormat="1" ht="12.75">
      <c r="A34" s="2" t="s">
        <v>39</v>
      </c>
    </row>
    <row r="35" spans="1:9" s="2" customFormat="1" ht="12.75">
      <c r="A35" s="110" t="s">
        <v>41</v>
      </c>
      <c r="B35" s="110"/>
      <c r="C35" s="110"/>
      <c r="D35" s="110"/>
      <c r="E35" s="110"/>
      <c r="F35" s="110"/>
      <c r="G35" s="110"/>
      <c r="H35" s="110"/>
      <c r="I35" s="110"/>
    </row>
    <row r="36" s="2" customFormat="1" ht="12.75">
      <c r="A36" s="2" t="s">
        <v>40</v>
      </c>
    </row>
    <row r="37" spans="1:9" s="2" customFormat="1" ht="12.75">
      <c r="A37" s="110" t="s">
        <v>41</v>
      </c>
      <c r="B37" s="110"/>
      <c r="C37" s="110"/>
      <c r="D37" s="110"/>
      <c r="E37" s="110"/>
      <c r="F37" s="110"/>
      <c r="G37" s="110"/>
      <c r="H37" s="110"/>
      <c r="I37" s="110"/>
    </row>
    <row r="38" s="2" customFormat="1" ht="12.75">
      <c r="A38" s="2" t="s">
        <v>19</v>
      </c>
    </row>
    <row r="39" spans="1:9" s="2" customFormat="1" ht="12.75">
      <c r="A39" s="110" t="s">
        <v>41</v>
      </c>
      <c r="B39" s="110"/>
      <c r="C39" s="110"/>
      <c r="D39" s="110"/>
      <c r="E39" s="110"/>
      <c r="F39" s="110"/>
      <c r="G39" s="110"/>
      <c r="H39" s="110"/>
      <c r="I39" s="110"/>
    </row>
    <row r="40" s="2" customFormat="1" ht="12.75">
      <c r="A40" s="2" t="s">
        <v>20</v>
      </c>
    </row>
    <row r="41" spans="1:9" s="2" customFormat="1" ht="12.75">
      <c r="A41" s="110" t="s">
        <v>41</v>
      </c>
      <c r="B41" s="110"/>
      <c r="C41" s="110"/>
      <c r="D41" s="110"/>
      <c r="E41" s="110"/>
      <c r="F41" s="110"/>
      <c r="G41" s="110"/>
      <c r="H41" s="110"/>
      <c r="I41" s="110"/>
    </row>
    <row r="42" s="2" customFormat="1" ht="12.75"/>
    <row r="43" spans="1:9" s="2" customFormat="1" ht="18.75">
      <c r="A43" s="111" t="s">
        <v>21</v>
      </c>
      <c r="B43" s="111"/>
      <c r="C43" s="111"/>
      <c r="D43" s="111"/>
      <c r="E43" s="111"/>
      <c r="F43" s="111"/>
      <c r="G43" s="111"/>
      <c r="H43" s="111"/>
      <c r="I43" s="111"/>
    </row>
    <row r="44" s="2" customFormat="1" ht="12.75"/>
    <row r="45" spans="1:9" s="2" customFormat="1" ht="84" customHeight="1">
      <c r="A45" s="112" t="s">
        <v>133</v>
      </c>
      <c r="B45" s="112"/>
      <c r="C45" s="112"/>
      <c r="D45" s="112"/>
      <c r="E45" s="112"/>
      <c r="F45" s="112"/>
      <c r="G45" s="112"/>
      <c r="H45" s="112"/>
      <c r="I45" s="112"/>
    </row>
    <row r="46" spans="1:9" s="2" customFormat="1" ht="42" customHeight="1">
      <c r="A46" s="118" t="s">
        <v>167</v>
      </c>
      <c r="B46" s="119"/>
      <c r="C46" s="119"/>
      <c r="D46" s="119"/>
      <c r="E46" s="119"/>
      <c r="F46" s="119"/>
      <c r="G46" s="119"/>
      <c r="H46" s="119"/>
      <c r="I46" s="120"/>
    </row>
    <row r="47" spans="1:9" s="2" customFormat="1" ht="12.75">
      <c r="A47" s="6"/>
      <c r="B47" s="6"/>
      <c r="C47" s="6"/>
      <c r="D47" s="6"/>
      <c r="E47" s="6"/>
      <c r="F47" s="6"/>
      <c r="G47" s="6"/>
      <c r="H47" s="6"/>
      <c r="I47" s="6"/>
    </row>
    <row r="48" spans="1:9" s="2" customFormat="1" ht="12.75">
      <c r="A48" s="7" t="s">
        <v>43</v>
      </c>
      <c r="B48" s="93"/>
      <c r="I48" s="8"/>
    </row>
    <row r="49" spans="1:9" s="2" customFormat="1" ht="12.75">
      <c r="A49" s="113">
        <f>'Formularz ofertowy_Arkusz 2'!K77</f>
        <v>0</v>
      </c>
      <c r="B49" s="114"/>
      <c r="C49" s="114"/>
      <c r="D49" s="114"/>
      <c r="E49" s="114"/>
      <c r="F49" s="114"/>
      <c r="G49" s="114"/>
      <c r="H49" s="114"/>
      <c r="I49" s="115"/>
    </row>
    <row r="50" spans="1:9" s="2" customFormat="1" ht="12.75">
      <c r="A50" s="7" t="s">
        <v>44</v>
      </c>
      <c r="B50" s="93"/>
      <c r="I50" s="8"/>
    </row>
    <row r="51" spans="1:9" s="2" customFormat="1" ht="12.75">
      <c r="A51" s="113">
        <f>'Formularz ofertowy_Arkusz 2'!M77</f>
        <v>0</v>
      </c>
      <c r="B51" s="114"/>
      <c r="C51" s="114"/>
      <c r="D51" s="114"/>
      <c r="E51" s="114"/>
      <c r="F51" s="114"/>
      <c r="G51" s="114"/>
      <c r="H51" s="114"/>
      <c r="I51" s="115"/>
    </row>
    <row r="52" spans="1:9" s="2" customFormat="1" ht="12.75">
      <c r="A52" s="7" t="s">
        <v>71</v>
      </c>
      <c r="I52" s="8"/>
    </row>
    <row r="53" spans="1:9" s="2" customFormat="1" ht="12.75">
      <c r="A53" s="116" t="s">
        <v>41</v>
      </c>
      <c r="B53" s="110"/>
      <c r="C53" s="110"/>
      <c r="D53" s="110"/>
      <c r="E53" s="110"/>
      <c r="F53" s="110"/>
      <c r="G53" s="110"/>
      <c r="H53" s="110"/>
      <c r="I53" s="117"/>
    </row>
    <row r="54" spans="1:9" s="2" customFormat="1" ht="12.75">
      <c r="A54" s="7" t="s">
        <v>45</v>
      </c>
      <c r="I54" s="8"/>
    </row>
    <row r="55" spans="1:9" s="2" customFormat="1" ht="12.75">
      <c r="A55" s="113">
        <f>SUM('Formularz ofertowy_Arkusz 2'!L8,'Formularz ofertowy_Arkusz 2'!L10,'Formularz ofertowy_Arkusz 2'!L12,'Formularz ofertowy_Arkusz 2'!L15,'Formularz ofertowy_Arkusz 2'!L17,'Formularz ofertowy_Arkusz 2'!L19,'Formularz ofertowy_Arkusz 2'!L21,'Formularz ofertowy_Arkusz 2'!L23,'Formularz ofertowy_Arkusz 2'!L25,'Formularz ofertowy_Arkusz 2'!L27,'Formularz ofertowy_Arkusz 2'!L29,'Formularz ofertowy_Arkusz 2'!L31,'Formularz ofertowy_Arkusz 2'!L34,'Formularz ofertowy_Arkusz 2'!L38,'Formularz ofertowy_Arkusz 2'!L41,'Formularz ofertowy_Arkusz 2'!L45,'Formularz ofertowy_Arkusz 2'!L49,'Formularz ofertowy_Arkusz 2'!L51,'Formularz ofertowy_Arkusz 2'!L54,'Formularz ofertowy_Arkusz 2'!L56,'Formularz ofertowy_Arkusz 2'!L58,'Formularz ofertowy_Arkusz 2'!L60,'Formularz ofertowy_Arkusz 2'!L62,'Formularz ofertowy_Arkusz 2'!L64,'Formularz ofertowy_Arkusz 2'!L66,'Formularz ofertowy_Arkusz 2'!L68,'Formularz ofertowy_Arkusz 2'!L70,'Formularz ofertowy_Arkusz 2'!L72,'Formularz ofertowy_Arkusz 2'!L75)</f>
        <v>0</v>
      </c>
      <c r="B55" s="114"/>
      <c r="C55" s="114"/>
      <c r="D55" s="114"/>
      <c r="E55" s="114"/>
      <c r="F55" s="114"/>
      <c r="G55" s="114"/>
      <c r="H55" s="114"/>
      <c r="I55" s="115"/>
    </row>
    <row r="56" spans="1:9" s="2" customFormat="1" ht="12.75">
      <c r="A56" s="7" t="s">
        <v>46</v>
      </c>
      <c r="I56" s="8"/>
    </row>
    <row r="57" spans="1:9" s="2" customFormat="1" ht="12.75">
      <c r="A57" s="113">
        <f>'Formularz ofertowy_Arkusz 2'!L77-'Formularz ofertowy_Arkusz 1'!A55:I55</f>
        <v>0</v>
      </c>
      <c r="B57" s="114"/>
      <c r="C57" s="114"/>
      <c r="D57" s="114"/>
      <c r="E57" s="114"/>
      <c r="F57" s="114"/>
      <c r="G57" s="114"/>
      <c r="H57" s="114"/>
      <c r="I57" s="115"/>
    </row>
    <row r="58" spans="1:9" s="2" customFormat="1" ht="12.75">
      <c r="A58" s="9"/>
      <c r="B58" s="10"/>
      <c r="C58" s="10"/>
      <c r="D58" s="10"/>
      <c r="E58" s="10"/>
      <c r="F58" s="10"/>
      <c r="G58" s="10"/>
      <c r="H58" s="10"/>
      <c r="I58" s="11"/>
    </row>
    <row r="59" spans="1:9" s="2" customFormat="1" ht="12.75">
      <c r="A59" s="118" t="s">
        <v>226</v>
      </c>
      <c r="B59" s="119"/>
      <c r="C59" s="119"/>
      <c r="D59" s="119"/>
      <c r="E59" s="119"/>
      <c r="F59" s="119"/>
      <c r="G59" s="119"/>
      <c r="H59" s="119"/>
      <c r="I59" s="120"/>
    </row>
    <row r="60" spans="1:9" s="2" customFormat="1" ht="12.75">
      <c r="A60" s="12" t="s">
        <v>72</v>
      </c>
      <c r="B60" s="10" t="s">
        <v>78</v>
      </c>
      <c r="C60" s="10"/>
      <c r="D60" s="10"/>
      <c r="E60" s="10"/>
      <c r="F60" s="10"/>
      <c r="G60" s="10"/>
      <c r="H60" s="10"/>
      <c r="I60" s="11"/>
    </row>
    <row r="61" spans="1:9" s="13" customFormat="1" ht="75.75" customHeight="1" thickBot="1">
      <c r="A61" s="128" t="s">
        <v>227</v>
      </c>
      <c r="B61" s="112"/>
      <c r="C61" s="112"/>
      <c r="D61" s="112"/>
      <c r="E61" s="112"/>
      <c r="F61" s="112"/>
      <c r="G61" s="112"/>
      <c r="H61" s="112"/>
      <c r="I61" s="129"/>
    </row>
    <row r="62" spans="1:9" s="2" customFormat="1" ht="13.5" thickBot="1">
      <c r="A62" s="87" t="s">
        <v>47</v>
      </c>
      <c r="B62" s="2" t="s">
        <v>76</v>
      </c>
      <c r="C62" s="10"/>
      <c r="D62" s="10"/>
      <c r="E62" s="10"/>
      <c r="F62" s="10"/>
      <c r="G62" s="10"/>
      <c r="H62" s="10"/>
      <c r="I62" s="11"/>
    </row>
    <row r="63" spans="1:9" s="2" customFormat="1" ht="42" customHeight="1">
      <c r="A63" s="14" t="s">
        <v>73</v>
      </c>
      <c r="B63" s="104" t="s">
        <v>80</v>
      </c>
      <c r="C63" s="105"/>
      <c r="D63" s="105"/>
      <c r="E63" s="106"/>
      <c r="F63" s="130" t="s">
        <v>74</v>
      </c>
      <c r="G63" s="130"/>
      <c r="H63" s="130" t="s">
        <v>75</v>
      </c>
      <c r="I63" s="130"/>
    </row>
    <row r="64" spans="1:9" s="2" customFormat="1" ht="27" customHeight="1">
      <c r="A64" s="15">
        <v>1</v>
      </c>
      <c r="B64" s="104"/>
      <c r="C64" s="105"/>
      <c r="D64" s="105"/>
      <c r="E64" s="106"/>
      <c r="F64" s="108"/>
      <c r="G64" s="109"/>
      <c r="H64" s="107"/>
      <c r="I64" s="107"/>
    </row>
    <row r="65" spans="1:9" s="2" customFormat="1" ht="27" customHeight="1">
      <c r="A65" s="15">
        <v>2</v>
      </c>
      <c r="B65" s="104"/>
      <c r="C65" s="105"/>
      <c r="D65" s="105"/>
      <c r="E65" s="106"/>
      <c r="F65" s="108"/>
      <c r="G65" s="109"/>
      <c r="H65" s="107"/>
      <c r="I65" s="107"/>
    </row>
    <row r="66" spans="1:9" s="2" customFormat="1" ht="27" customHeight="1">
      <c r="A66" s="15">
        <v>3</v>
      </c>
      <c r="B66" s="104"/>
      <c r="C66" s="105"/>
      <c r="D66" s="105"/>
      <c r="E66" s="106"/>
      <c r="F66" s="108"/>
      <c r="G66" s="109"/>
      <c r="H66" s="107"/>
      <c r="I66" s="107"/>
    </row>
    <row r="67" spans="1:9" s="2" customFormat="1" ht="27" customHeight="1">
      <c r="A67" s="15">
        <v>4</v>
      </c>
      <c r="B67" s="104"/>
      <c r="C67" s="105"/>
      <c r="D67" s="105"/>
      <c r="E67" s="106"/>
      <c r="F67" s="108"/>
      <c r="G67" s="109"/>
      <c r="H67" s="107"/>
      <c r="I67" s="107"/>
    </row>
    <row r="68" spans="1:9" s="2" customFormat="1" ht="27" customHeight="1">
      <c r="A68" s="15">
        <v>5</v>
      </c>
      <c r="B68" s="104"/>
      <c r="C68" s="105"/>
      <c r="D68" s="105"/>
      <c r="E68" s="106"/>
      <c r="F68" s="108"/>
      <c r="G68" s="109"/>
      <c r="H68" s="107"/>
      <c r="I68" s="107"/>
    </row>
    <row r="69" spans="1:9" s="2" customFormat="1" ht="12.75">
      <c r="A69" s="9"/>
      <c r="B69" s="10"/>
      <c r="C69" s="10"/>
      <c r="D69" s="10"/>
      <c r="E69" s="10"/>
      <c r="F69" s="10"/>
      <c r="G69" s="10"/>
      <c r="H69" s="10"/>
      <c r="I69" s="11"/>
    </row>
    <row r="70" spans="1:9" s="13" customFormat="1" ht="42" customHeight="1" thickBot="1">
      <c r="A70" s="128" t="s">
        <v>225</v>
      </c>
      <c r="B70" s="112"/>
      <c r="C70" s="112"/>
      <c r="D70" s="112"/>
      <c r="E70" s="112"/>
      <c r="F70" s="112"/>
      <c r="G70" s="112"/>
      <c r="H70" s="112"/>
      <c r="I70" s="129"/>
    </row>
    <row r="71" spans="1:9" s="2" customFormat="1" ht="13.5" thickBot="1">
      <c r="A71" s="87" t="s">
        <v>47</v>
      </c>
      <c r="B71" s="4" t="s">
        <v>126</v>
      </c>
      <c r="C71" s="16" t="s">
        <v>81</v>
      </c>
      <c r="I71" s="8"/>
    </row>
    <row r="72" spans="1:9" s="2" customFormat="1" ht="12.75">
      <c r="A72" s="17"/>
      <c r="B72" s="18"/>
      <c r="C72" s="18"/>
      <c r="D72" s="18"/>
      <c r="E72" s="18"/>
      <c r="F72" s="18"/>
      <c r="G72" s="18"/>
      <c r="H72" s="18"/>
      <c r="I72" s="19"/>
    </row>
    <row r="73" spans="1:9" s="2" customFormat="1" ht="12.75">
      <c r="A73" s="86"/>
      <c r="B73" s="86"/>
      <c r="C73" s="86"/>
      <c r="D73" s="86"/>
      <c r="E73" s="86"/>
      <c r="F73" s="86"/>
      <c r="G73" s="86"/>
      <c r="H73" s="86"/>
      <c r="I73" s="86"/>
    </row>
    <row r="74" spans="1:9" s="2" customFormat="1" ht="12.75">
      <c r="A74" s="125" t="s">
        <v>22</v>
      </c>
      <c r="B74" s="125"/>
      <c r="C74" s="125"/>
      <c r="D74" s="125"/>
      <c r="E74" s="125"/>
      <c r="F74" s="125"/>
      <c r="G74" s="125"/>
      <c r="H74" s="125"/>
      <c r="I74" s="125"/>
    </row>
    <row r="75" spans="1:9" s="2" customFormat="1" ht="27" customHeight="1">
      <c r="A75" s="119" t="s">
        <v>79</v>
      </c>
      <c r="B75" s="119"/>
      <c r="C75" s="119"/>
      <c r="D75" s="119"/>
      <c r="E75" s="119"/>
      <c r="F75" s="119"/>
      <c r="G75" s="119"/>
      <c r="H75" s="119"/>
      <c r="I75" s="119"/>
    </row>
    <row r="76" spans="1:9" s="2" customFormat="1" ht="28.5" customHeight="1">
      <c r="A76" s="119" t="s">
        <v>48</v>
      </c>
      <c r="B76" s="119"/>
      <c r="C76" s="119"/>
      <c r="D76" s="119"/>
      <c r="E76" s="119"/>
      <c r="F76" s="119"/>
      <c r="G76" s="119"/>
      <c r="H76" s="119"/>
      <c r="I76" s="119"/>
    </row>
    <row r="77" spans="1:9" s="2" customFormat="1" ht="27" customHeight="1">
      <c r="A77" s="119" t="s">
        <v>64</v>
      </c>
      <c r="B77" s="119"/>
      <c r="C77" s="119"/>
      <c r="D77" s="119"/>
      <c r="E77" s="119"/>
      <c r="F77" s="119"/>
      <c r="G77" s="119"/>
      <c r="H77" s="119"/>
      <c r="I77" s="119"/>
    </row>
    <row r="78" spans="1:9" s="2" customFormat="1" ht="12.75">
      <c r="A78" s="119" t="s">
        <v>49</v>
      </c>
      <c r="B78" s="119"/>
      <c r="C78" s="119"/>
      <c r="D78" s="119"/>
      <c r="E78" s="119"/>
      <c r="F78" s="119"/>
      <c r="G78" s="119"/>
      <c r="H78" s="119"/>
      <c r="I78" s="119"/>
    </row>
    <row r="79" spans="1:9" s="2" customFormat="1" ht="12.75">
      <c r="A79" s="119" t="s">
        <v>50</v>
      </c>
      <c r="B79" s="119"/>
      <c r="C79" s="119"/>
      <c r="D79" s="119"/>
      <c r="E79" s="119"/>
      <c r="F79" s="119"/>
      <c r="G79" s="119"/>
      <c r="H79" s="119"/>
      <c r="I79" s="119"/>
    </row>
    <row r="80" spans="1:9" s="2" customFormat="1" ht="12.75">
      <c r="A80" s="126" t="s">
        <v>41</v>
      </c>
      <c r="B80" s="126"/>
      <c r="C80" s="126"/>
      <c r="D80" s="126"/>
      <c r="E80" s="126"/>
      <c r="F80" s="126"/>
      <c r="G80" s="126"/>
      <c r="H80" s="126"/>
      <c r="I80" s="126"/>
    </row>
    <row r="81" spans="1:9" s="2" customFormat="1" ht="12.75">
      <c r="A81" s="119" t="s">
        <v>51</v>
      </c>
      <c r="B81" s="119"/>
      <c r="C81" s="119"/>
      <c r="D81" s="119"/>
      <c r="E81" s="119"/>
      <c r="F81" s="119"/>
      <c r="G81" s="119"/>
      <c r="H81" s="119"/>
      <c r="I81" s="119"/>
    </row>
    <row r="82" spans="1:9" s="2" customFormat="1" ht="12.75">
      <c r="A82" s="126" t="s">
        <v>41</v>
      </c>
      <c r="B82" s="126"/>
      <c r="C82" s="126"/>
      <c r="D82" s="126"/>
      <c r="E82" s="126"/>
      <c r="F82" s="126"/>
      <c r="G82" s="126"/>
      <c r="H82" s="126"/>
      <c r="I82" s="126"/>
    </row>
    <row r="83" spans="1:9" s="13" customFormat="1" ht="109.5" customHeight="1">
      <c r="A83" s="112" t="s">
        <v>60</v>
      </c>
      <c r="B83" s="112" t="s">
        <v>23</v>
      </c>
      <c r="C83" s="112"/>
      <c r="D83" s="112"/>
      <c r="E83" s="112"/>
      <c r="F83" s="112"/>
      <c r="G83" s="112"/>
      <c r="H83" s="112"/>
      <c r="I83" s="112"/>
    </row>
    <row r="84" spans="1:9" s="2" customFormat="1" ht="27" customHeight="1">
      <c r="A84" s="127" t="s">
        <v>67</v>
      </c>
      <c r="B84" s="127"/>
      <c r="C84" s="127"/>
      <c r="D84" s="127"/>
      <c r="E84" s="127"/>
      <c r="F84" s="127"/>
      <c r="G84" s="127"/>
      <c r="H84" s="127"/>
      <c r="I84" s="127"/>
    </row>
    <row r="85" spans="1:9" s="2" customFormat="1" ht="12.75">
      <c r="A85" s="127" t="s">
        <v>68</v>
      </c>
      <c r="B85" s="127"/>
      <c r="C85" s="127"/>
      <c r="D85" s="127"/>
      <c r="E85" s="127"/>
      <c r="F85" s="127"/>
      <c r="G85" s="127"/>
      <c r="H85" s="127"/>
      <c r="I85" s="127"/>
    </row>
    <row r="86" spans="1:9" s="2" customFormat="1" ht="12.75">
      <c r="A86" s="127" t="s">
        <v>69</v>
      </c>
      <c r="B86" s="127"/>
      <c r="C86" s="127"/>
      <c r="D86" s="127"/>
      <c r="E86" s="127"/>
      <c r="F86" s="127"/>
      <c r="G86" s="127"/>
      <c r="H86" s="127"/>
      <c r="I86" s="127"/>
    </row>
    <row r="87" spans="1:9" s="2" customFormat="1" ht="12.75">
      <c r="A87" s="119" t="s">
        <v>52</v>
      </c>
      <c r="B87" s="119"/>
      <c r="C87" s="119"/>
      <c r="D87" s="119"/>
      <c r="E87" s="119"/>
      <c r="F87" s="119"/>
      <c r="G87" s="119"/>
      <c r="H87" s="119"/>
      <c r="I87" s="119"/>
    </row>
    <row r="88" spans="1:9" s="2" customFormat="1" ht="27.75" customHeight="1">
      <c r="A88" s="119" t="s">
        <v>53</v>
      </c>
      <c r="B88" s="119"/>
      <c r="C88" s="119"/>
      <c r="D88" s="119"/>
      <c r="E88" s="119"/>
      <c r="F88" s="119"/>
      <c r="G88" s="119"/>
      <c r="H88" s="119"/>
      <c r="I88" s="119"/>
    </row>
    <row r="89" spans="1:9" s="2" customFormat="1" ht="12.75">
      <c r="A89" s="119" t="s">
        <v>54</v>
      </c>
      <c r="B89" s="119"/>
      <c r="C89" s="119"/>
      <c r="D89" s="119"/>
      <c r="E89" s="119"/>
      <c r="F89" s="119"/>
      <c r="G89" s="119"/>
      <c r="H89" s="119"/>
      <c r="I89" s="119"/>
    </row>
    <row r="90" spans="1:9" s="2" customFormat="1" ht="27" customHeight="1">
      <c r="A90" s="119" t="s">
        <v>65</v>
      </c>
      <c r="B90" s="119"/>
      <c r="C90" s="119"/>
      <c r="D90" s="119"/>
      <c r="E90" s="119"/>
      <c r="F90" s="119"/>
      <c r="G90" s="119"/>
      <c r="H90" s="119"/>
      <c r="I90" s="119"/>
    </row>
    <row r="91" spans="1:9" s="2" customFormat="1" ht="27" customHeight="1">
      <c r="A91" s="119" t="s">
        <v>66</v>
      </c>
      <c r="B91" s="119"/>
      <c r="C91" s="119"/>
      <c r="D91" s="119"/>
      <c r="E91" s="119"/>
      <c r="F91" s="119"/>
      <c r="G91" s="119"/>
      <c r="H91" s="119"/>
      <c r="I91" s="119"/>
    </row>
    <row r="92" spans="1:9" s="2" customFormat="1" ht="13.5" customHeight="1">
      <c r="A92" s="126" t="s">
        <v>41</v>
      </c>
      <c r="B92" s="126"/>
      <c r="C92" s="126"/>
      <c r="D92" s="126"/>
      <c r="E92" s="126"/>
      <c r="F92" s="126"/>
      <c r="G92" s="126"/>
      <c r="H92" s="126"/>
      <c r="I92" s="126"/>
    </row>
    <row r="93" s="2" customFormat="1" ht="12.75"/>
    <row r="94" spans="1:9" s="2" customFormat="1" ht="12.75">
      <c r="A94" s="125" t="s">
        <v>24</v>
      </c>
      <c r="B94" s="125"/>
      <c r="C94" s="125"/>
      <c r="D94" s="125"/>
      <c r="E94" s="125"/>
      <c r="F94" s="125"/>
      <c r="G94" s="125"/>
      <c r="H94" s="125"/>
      <c r="I94" s="125"/>
    </row>
    <row r="95" spans="1:9" s="2" customFormat="1" ht="27" customHeight="1">
      <c r="A95" s="119" t="s">
        <v>55</v>
      </c>
      <c r="B95" s="119"/>
      <c r="C95" s="119"/>
      <c r="D95" s="119"/>
      <c r="E95" s="119"/>
      <c r="F95" s="119"/>
      <c r="G95" s="119"/>
      <c r="H95" s="119"/>
      <c r="I95" s="119"/>
    </row>
    <row r="96" spans="1:9" s="2" customFormat="1" ht="27" customHeight="1">
      <c r="A96" s="119" t="s">
        <v>56</v>
      </c>
      <c r="B96" s="119"/>
      <c r="C96" s="119"/>
      <c r="D96" s="119"/>
      <c r="E96" s="119"/>
      <c r="F96" s="119"/>
      <c r="G96" s="119"/>
      <c r="H96" s="119"/>
      <c r="I96" s="119"/>
    </row>
    <row r="97" spans="1:9" s="2" customFormat="1" ht="27" customHeight="1">
      <c r="A97" s="119" t="s">
        <v>57</v>
      </c>
      <c r="B97" s="119"/>
      <c r="C97" s="119"/>
      <c r="D97" s="119"/>
      <c r="E97" s="119"/>
      <c r="F97" s="119"/>
      <c r="G97" s="119"/>
      <c r="H97" s="119"/>
      <c r="I97" s="119"/>
    </row>
    <row r="98" spans="1:9" s="2" customFormat="1" ht="12.75">
      <c r="A98" s="126" t="s">
        <v>41</v>
      </c>
      <c r="B98" s="126"/>
      <c r="C98" s="126"/>
      <c r="D98" s="126"/>
      <c r="E98" s="126"/>
      <c r="F98" s="126"/>
      <c r="G98" s="126"/>
      <c r="H98" s="126"/>
      <c r="I98" s="126"/>
    </row>
    <row r="99" s="2" customFormat="1" ht="12.75">
      <c r="A99" s="2" t="s">
        <v>38</v>
      </c>
    </row>
    <row r="100" spans="1:9" s="2" customFormat="1" ht="12.75">
      <c r="A100" s="126" t="s">
        <v>41</v>
      </c>
      <c r="B100" s="126"/>
      <c r="C100" s="126"/>
      <c r="D100" s="126"/>
      <c r="E100" s="126"/>
      <c r="F100" s="126"/>
      <c r="G100" s="126"/>
      <c r="H100" s="126"/>
      <c r="I100" s="126"/>
    </row>
    <row r="101" s="2" customFormat="1" ht="12.75">
      <c r="A101" s="2" t="s">
        <v>39</v>
      </c>
    </row>
    <row r="102" spans="1:9" s="2" customFormat="1" ht="12.75">
      <c r="A102" s="126" t="s">
        <v>41</v>
      </c>
      <c r="B102" s="126"/>
      <c r="C102" s="126"/>
      <c r="D102" s="126"/>
      <c r="E102" s="126"/>
      <c r="F102" s="126"/>
      <c r="G102" s="126"/>
      <c r="H102" s="126"/>
      <c r="I102" s="126"/>
    </row>
    <row r="103" spans="1:9" s="2" customFormat="1" ht="12.75">
      <c r="A103" s="20"/>
      <c r="B103" s="20"/>
      <c r="C103" s="20"/>
      <c r="D103" s="20"/>
      <c r="E103" s="20"/>
      <c r="F103" s="20"/>
      <c r="G103" s="20"/>
      <c r="H103" s="20"/>
      <c r="I103" s="20"/>
    </row>
    <row r="104" spans="1:9" s="2" customFormat="1" ht="12.75">
      <c r="A104" s="125" t="s">
        <v>25</v>
      </c>
      <c r="B104" s="125"/>
      <c r="C104" s="125"/>
      <c r="D104" s="125"/>
      <c r="E104" s="125"/>
      <c r="F104" s="125"/>
      <c r="G104" s="125"/>
      <c r="H104" s="125"/>
      <c r="I104" s="125"/>
    </row>
    <row r="105" s="2" customFormat="1" ht="12.75">
      <c r="A105" s="2" t="s">
        <v>26</v>
      </c>
    </row>
    <row r="106" spans="1:9" s="2" customFormat="1" ht="12.75">
      <c r="A106" s="126" t="s">
        <v>41</v>
      </c>
      <c r="B106" s="126"/>
      <c r="C106" s="126"/>
      <c r="D106" s="126"/>
      <c r="E106" s="126"/>
      <c r="F106" s="126"/>
      <c r="G106" s="126"/>
      <c r="H106" s="126"/>
      <c r="I106" s="126"/>
    </row>
    <row r="107" s="2" customFormat="1" ht="12.75">
      <c r="A107" s="2" t="s">
        <v>59</v>
      </c>
    </row>
    <row r="108" spans="1:9" s="2" customFormat="1" ht="12.75">
      <c r="A108" s="126" t="s">
        <v>41</v>
      </c>
      <c r="B108" s="126"/>
      <c r="C108" s="126"/>
      <c r="D108" s="126"/>
      <c r="E108" s="126"/>
      <c r="F108" s="126"/>
      <c r="G108" s="126"/>
      <c r="H108" s="126"/>
      <c r="I108" s="126"/>
    </row>
    <row r="109" s="2" customFormat="1" ht="12.75">
      <c r="A109" s="2" t="s">
        <v>70</v>
      </c>
    </row>
    <row r="110" spans="1:9" s="2" customFormat="1" ht="12.75">
      <c r="A110" s="126" t="s">
        <v>41</v>
      </c>
      <c r="B110" s="126"/>
      <c r="C110" s="126"/>
      <c r="D110" s="126"/>
      <c r="E110" s="126"/>
      <c r="F110" s="126"/>
      <c r="G110" s="126"/>
      <c r="H110" s="126"/>
      <c r="I110" s="126"/>
    </row>
    <row r="111" s="2" customFormat="1" ht="12.75"/>
    <row r="112" spans="1:9" s="2" customFormat="1" ht="12.75">
      <c r="A112" s="125" t="s">
        <v>27</v>
      </c>
      <c r="B112" s="125"/>
      <c r="C112" s="125"/>
      <c r="D112" s="125"/>
      <c r="E112" s="125"/>
      <c r="F112" s="125"/>
      <c r="G112" s="125"/>
      <c r="H112" s="125"/>
      <c r="I112" s="125"/>
    </row>
    <row r="113" s="2" customFormat="1" ht="12.75">
      <c r="A113" s="2" t="s">
        <v>28</v>
      </c>
    </row>
    <row r="114" spans="1:9" s="2" customFormat="1" ht="12.75">
      <c r="A114" s="2" t="s">
        <v>29</v>
      </c>
      <c r="B114" s="126" t="s">
        <v>58</v>
      </c>
      <c r="C114" s="126"/>
      <c r="D114" s="126"/>
      <c r="E114" s="126"/>
      <c r="F114" s="126"/>
      <c r="G114" s="126"/>
      <c r="H114" s="126"/>
      <c r="I114" s="126"/>
    </row>
    <row r="115" spans="1:9" s="2" customFormat="1" ht="12.75">
      <c r="A115" s="2" t="s">
        <v>30</v>
      </c>
      <c r="B115" s="126" t="s">
        <v>58</v>
      </c>
      <c r="C115" s="126"/>
      <c r="D115" s="126"/>
      <c r="E115" s="126"/>
      <c r="F115" s="126"/>
      <c r="G115" s="126"/>
      <c r="H115" s="126"/>
      <c r="I115" s="126"/>
    </row>
    <row r="116" spans="1:9" s="2" customFormat="1" ht="12.75">
      <c r="A116" s="2" t="s">
        <v>31</v>
      </c>
      <c r="B116" s="126" t="s">
        <v>58</v>
      </c>
      <c r="C116" s="126"/>
      <c r="D116" s="126"/>
      <c r="E116" s="126"/>
      <c r="F116" s="126"/>
      <c r="G116" s="126"/>
      <c r="H116" s="126"/>
      <c r="I116" s="126"/>
    </row>
    <row r="117" spans="1:9" s="2" customFormat="1" ht="12.75">
      <c r="A117" s="2" t="s">
        <v>32</v>
      </c>
      <c r="B117" s="126" t="s">
        <v>58</v>
      </c>
      <c r="C117" s="126"/>
      <c r="D117" s="126"/>
      <c r="E117" s="126"/>
      <c r="F117" s="126"/>
      <c r="G117" s="126"/>
      <c r="H117" s="126"/>
      <c r="I117" s="126"/>
    </row>
    <row r="118" spans="1:9" s="2" customFormat="1" ht="12.75">
      <c r="A118" s="2" t="s">
        <v>33</v>
      </c>
      <c r="B118" s="126" t="s">
        <v>58</v>
      </c>
      <c r="C118" s="126"/>
      <c r="D118" s="126"/>
      <c r="E118" s="126"/>
      <c r="F118" s="126"/>
      <c r="G118" s="126"/>
      <c r="H118" s="126"/>
      <c r="I118" s="126"/>
    </row>
    <row r="119" spans="1:9" s="2" customFormat="1" ht="12.75">
      <c r="A119" s="2" t="s">
        <v>34</v>
      </c>
      <c r="B119" s="126" t="s">
        <v>58</v>
      </c>
      <c r="C119" s="126"/>
      <c r="D119" s="126"/>
      <c r="E119" s="126"/>
      <c r="F119" s="126"/>
      <c r="G119" s="126"/>
      <c r="H119" s="126"/>
      <c r="I119" s="126"/>
    </row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</sheetData>
  <sheetProtection/>
  <mergeCells count="86">
    <mergeCell ref="B114:I114"/>
    <mergeCell ref="B115:I115"/>
    <mergeCell ref="B116:I116"/>
    <mergeCell ref="A59:I59"/>
    <mergeCell ref="A61:I61"/>
    <mergeCell ref="F63:G63"/>
    <mergeCell ref="H63:I63"/>
    <mergeCell ref="A94:I94"/>
    <mergeCell ref="A98:I98"/>
    <mergeCell ref="A100:I100"/>
    <mergeCell ref="A91:I91"/>
    <mergeCell ref="A92:I92"/>
    <mergeCell ref="A87:I87"/>
    <mergeCell ref="B119:I119"/>
    <mergeCell ref="A106:I106"/>
    <mergeCell ref="A108:I108"/>
    <mergeCell ref="A110:I110"/>
    <mergeCell ref="A112:I112"/>
    <mergeCell ref="A104:I104"/>
    <mergeCell ref="B118:I118"/>
    <mergeCell ref="B117:I117"/>
    <mergeCell ref="A90:I90"/>
    <mergeCell ref="A85:I85"/>
    <mergeCell ref="A86:I86"/>
    <mergeCell ref="A70:I70"/>
    <mergeCell ref="A80:I80"/>
    <mergeCell ref="A82:I82"/>
    <mergeCell ref="A83:I83"/>
    <mergeCell ref="A84:I84"/>
    <mergeCell ref="A102:I102"/>
    <mergeCell ref="A37:I37"/>
    <mergeCell ref="A95:I95"/>
    <mergeCell ref="A96:I96"/>
    <mergeCell ref="A97:I97"/>
    <mergeCell ref="A77:I77"/>
    <mergeCell ref="A78:I78"/>
    <mergeCell ref="A79:I79"/>
    <mergeCell ref="A81:I81"/>
    <mergeCell ref="A88:I88"/>
    <mergeCell ref="A89:I89"/>
    <mergeCell ref="A55:I55"/>
    <mergeCell ref="A74:I74"/>
    <mergeCell ref="A75:I75"/>
    <mergeCell ref="A76:I76"/>
    <mergeCell ref="H64:I64"/>
    <mergeCell ref="F68:G68"/>
    <mergeCell ref="H68:I68"/>
    <mergeCell ref="F64:G64"/>
    <mergeCell ref="A7:I7"/>
    <mergeCell ref="A8:I8"/>
    <mergeCell ref="A9:I9"/>
    <mergeCell ref="A10:I10"/>
    <mergeCell ref="A23:I23"/>
    <mergeCell ref="A15:I15"/>
    <mergeCell ref="A21:I21"/>
    <mergeCell ref="A19:I19"/>
    <mergeCell ref="A16:I16"/>
    <mergeCell ref="A17:I17"/>
    <mergeCell ref="A24:I24"/>
    <mergeCell ref="A26:I26"/>
    <mergeCell ref="A27:I27"/>
    <mergeCell ref="A31:I31"/>
    <mergeCell ref="A33:I33"/>
    <mergeCell ref="A18:I18"/>
    <mergeCell ref="A35:I35"/>
    <mergeCell ref="A41:I41"/>
    <mergeCell ref="A43:I43"/>
    <mergeCell ref="A45:I45"/>
    <mergeCell ref="A57:I57"/>
    <mergeCell ref="A49:I49"/>
    <mergeCell ref="A51:I51"/>
    <mergeCell ref="A53:I53"/>
    <mergeCell ref="A46:I46"/>
    <mergeCell ref="A39:I39"/>
    <mergeCell ref="H65:I65"/>
    <mergeCell ref="H66:I66"/>
    <mergeCell ref="H67:I67"/>
    <mergeCell ref="F65:G65"/>
    <mergeCell ref="F66:G66"/>
    <mergeCell ref="F67:G67"/>
    <mergeCell ref="B63:E63"/>
    <mergeCell ref="B64:E64"/>
    <mergeCell ref="B65:E65"/>
    <mergeCell ref="B66:E66"/>
    <mergeCell ref="B67:E67"/>
    <mergeCell ref="B68:E68"/>
  </mergeCells>
  <printOptions/>
  <pageMargins left="0.984251968503937" right="0.5511811023622047" top="0.7874015748031497" bottom="0.7874015748031497" header="0.5118110236220472" footer="0.5118110236220472"/>
  <pageSetup horizontalDpi="600" verticalDpi="600" orientation="portrait" paperSize="9" r:id="rId2"/>
  <headerFooter>
    <oddFooter>&amp;C- &amp;P -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7"/>
  <sheetViews>
    <sheetView showZeros="0" view="pageBreakPreview" zoomScale="60" workbookViewId="0" topLeftCell="A1">
      <pane xSplit="3" ySplit="3" topLeftCell="D4" activePane="bottomRight" state="frozen"/>
      <selection pane="topLeft" activeCell="H50" sqref="H50"/>
      <selection pane="topRight" activeCell="H50" sqref="H50"/>
      <selection pane="bottomLeft" activeCell="H50" sqref="H50"/>
      <selection pane="bottomRight" activeCell="B10" sqref="B10"/>
    </sheetView>
  </sheetViews>
  <sheetFormatPr defaultColWidth="9.140625" defaultRowHeight="15"/>
  <cols>
    <col min="1" max="1" width="6.57421875" style="25" customWidth="1"/>
    <col min="2" max="2" width="39.140625" style="25" customWidth="1"/>
    <col min="3" max="3" width="7.28125" style="84" customWidth="1"/>
    <col min="4" max="5" width="13.8515625" style="84" customWidth="1"/>
    <col min="6" max="6" width="12.00390625" style="85" customWidth="1"/>
    <col min="7" max="8" width="9.7109375" style="84" bestFit="1" customWidth="1"/>
    <col min="9" max="9" width="10.57421875" style="84" bestFit="1" customWidth="1"/>
    <col min="10" max="10" width="5.8515625" style="84" bestFit="1" customWidth="1"/>
    <col min="11" max="12" width="11.7109375" style="84" bestFit="1" customWidth="1"/>
    <col min="13" max="13" width="12.7109375" style="84" bestFit="1" customWidth="1"/>
    <col min="14" max="16384" width="9.140625" style="25" customWidth="1"/>
  </cols>
  <sheetData>
    <row r="1" spans="1:13" s="22" customFormat="1" ht="15.75" thickBot="1">
      <c r="A1" s="21" t="s">
        <v>82</v>
      </c>
      <c r="D1" s="23" t="s">
        <v>83</v>
      </c>
      <c r="E1" s="23" t="str">
        <f>'Formularz ofertowy_Arkusz 1'!B13</f>
        <v>RIOŚ.P.042.2.2020</v>
      </c>
      <c r="F1" s="23" t="s">
        <v>83</v>
      </c>
      <c r="G1" s="23" t="str">
        <f>'Formularz ofertowy_Arkusz 1'!B13</f>
        <v>RIOŚ.P.042.2.2020</v>
      </c>
      <c r="H1" s="24"/>
      <c r="I1" s="24"/>
      <c r="J1" s="21"/>
      <c r="K1" s="21"/>
      <c r="L1" s="21"/>
      <c r="M1" s="21"/>
    </row>
    <row r="2" spans="1:13" ht="73.5" customHeight="1" thickBot="1">
      <c r="A2" s="169" t="s">
        <v>143</v>
      </c>
      <c r="B2" s="169"/>
      <c r="C2" s="170"/>
      <c r="D2" s="158" t="s">
        <v>220</v>
      </c>
      <c r="E2" s="159"/>
      <c r="F2" s="160" t="s">
        <v>13</v>
      </c>
      <c r="G2" s="161"/>
      <c r="H2" s="161"/>
      <c r="I2" s="162"/>
      <c r="J2" s="166" t="s">
        <v>12</v>
      </c>
      <c r="K2" s="167"/>
      <c r="L2" s="167"/>
      <c r="M2" s="168"/>
    </row>
    <row r="3" spans="1:13" ht="48">
      <c r="A3" s="26" t="s">
        <v>0</v>
      </c>
      <c r="B3" s="27" t="s">
        <v>2</v>
      </c>
      <c r="C3" s="28" t="s">
        <v>3</v>
      </c>
      <c r="D3" s="29" t="s">
        <v>61</v>
      </c>
      <c r="E3" s="30" t="s">
        <v>62</v>
      </c>
      <c r="F3" s="31" t="s">
        <v>4</v>
      </c>
      <c r="G3" s="27" t="s">
        <v>5</v>
      </c>
      <c r="H3" s="27" t="s">
        <v>11</v>
      </c>
      <c r="I3" s="32" t="s">
        <v>7</v>
      </c>
      <c r="J3" s="26" t="s">
        <v>10</v>
      </c>
      <c r="K3" s="27" t="s">
        <v>8</v>
      </c>
      <c r="L3" s="28" t="s">
        <v>6</v>
      </c>
      <c r="M3" s="32" t="s">
        <v>9</v>
      </c>
    </row>
    <row r="4" spans="1:13" ht="12">
      <c r="A4" s="33"/>
      <c r="B4" s="34"/>
      <c r="C4" s="35"/>
      <c r="D4" s="36"/>
      <c r="E4" s="37"/>
      <c r="F4" s="38"/>
      <c r="G4" s="34"/>
      <c r="H4" s="34"/>
      <c r="I4" s="39"/>
      <c r="J4" s="33"/>
      <c r="K4" s="34"/>
      <c r="L4" s="35"/>
      <c r="M4" s="39"/>
    </row>
    <row r="5" spans="1:13" ht="22.5" customHeight="1">
      <c r="A5" s="163" t="s">
        <v>144</v>
      </c>
      <c r="B5" s="164"/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165"/>
    </row>
    <row r="6" spans="1:13" ht="10.5" customHeight="1">
      <c r="A6" s="40"/>
      <c r="B6" s="41"/>
      <c r="C6" s="42"/>
      <c r="D6" s="43"/>
      <c r="E6" s="44"/>
      <c r="F6" s="45"/>
      <c r="G6" s="41"/>
      <c r="H6" s="41"/>
      <c r="I6" s="46"/>
      <c r="J6" s="40"/>
      <c r="K6" s="41"/>
      <c r="L6" s="42"/>
      <c r="M6" s="46"/>
    </row>
    <row r="7" spans="1:13" ht="36">
      <c r="A7" s="47" t="s">
        <v>86</v>
      </c>
      <c r="B7" s="48" t="s">
        <v>134</v>
      </c>
      <c r="C7" s="49" t="s">
        <v>1</v>
      </c>
      <c r="D7" s="171"/>
      <c r="E7" s="157"/>
      <c r="F7" s="50"/>
      <c r="G7" s="51">
        <v>0.23</v>
      </c>
      <c r="H7" s="52">
        <f aca="true" t="shared" si="0" ref="H7:H54">ROUND(F7*G7,2)</f>
        <v>0</v>
      </c>
      <c r="I7" s="53">
        <f aca="true" t="shared" si="1" ref="I7:I54">F7+H7</f>
        <v>0</v>
      </c>
      <c r="J7" s="47">
        <v>4</v>
      </c>
      <c r="K7" s="54">
        <f aca="true" t="shared" si="2" ref="K7:K54">F7*J7</f>
        <v>0</v>
      </c>
      <c r="L7" s="55">
        <f aca="true" t="shared" si="3" ref="L7:L54">H7*J7</f>
        <v>0</v>
      </c>
      <c r="M7" s="56">
        <f>I7*J7</f>
        <v>0</v>
      </c>
    </row>
    <row r="8" spans="1:13" ht="36">
      <c r="A8" s="47" t="s">
        <v>87</v>
      </c>
      <c r="B8" s="48" t="s">
        <v>135</v>
      </c>
      <c r="C8" s="49" t="s">
        <v>1</v>
      </c>
      <c r="D8" s="149"/>
      <c r="E8" s="155"/>
      <c r="F8" s="50"/>
      <c r="G8" s="51">
        <v>0.08</v>
      </c>
      <c r="H8" s="52">
        <f t="shared" si="0"/>
        <v>0</v>
      </c>
      <c r="I8" s="53">
        <f t="shared" si="1"/>
        <v>0</v>
      </c>
      <c r="J8" s="47">
        <f>J7</f>
        <v>4</v>
      </c>
      <c r="K8" s="54">
        <f t="shared" si="2"/>
        <v>0</v>
      </c>
      <c r="L8" s="55">
        <f t="shared" si="3"/>
        <v>0</v>
      </c>
      <c r="M8" s="56">
        <f>I8*J8</f>
        <v>0</v>
      </c>
    </row>
    <row r="9" spans="1:13" ht="24">
      <c r="A9" s="47" t="s">
        <v>88</v>
      </c>
      <c r="B9" s="48" t="s">
        <v>146</v>
      </c>
      <c r="C9" s="49" t="s">
        <v>1</v>
      </c>
      <c r="D9" s="171"/>
      <c r="E9" s="157"/>
      <c r="F9" s="50"/>
      <c r="G9" s="51">
        <v>0.23</v>
      </c>
      <c r="H9" s="52">
        <f>ROUND(F9*G9,2)</f>
        <v>0</v>
      </c>
      <c r="I9" s="53">
        <f>F9+H9</f>
        <v>0</v>
      </c>
      <c r="J9" s="47">
        <v>2</v>
      </c>
      <c r="K9" s="54">
        <f>F9*J9</f>
        <v>0</v>
      </c>
      <c r="L9" s="55">
        <f>H9*J9</f>
        <v>0</v>
      </c>
      <c r="M9" s="56">
        <f>I9*J9</f>
        <v>0</v>
      </c>
    </row>
    <row r="10" spans="1:13" ht="24">
      <c r="A10" s="47" t="s">
        <v>89</v>
      </c>
      <c r="B10" s="48" t="s">
        <v>145</v>
      </c>
      <c r="C10" s="49" t="s">
        <v>1</v>
      </c>
      <c r="D10" s="149"/>
      <c r="E10" s="155"/>
      <c r="F10" s="50"/>
      <c r="G10" s="51">
        <v>0.08</v>
      </c>
      <c r="H10" s="52">
        <f>ROUND(F10*G10,2)</f>
        <v>0</v>
      </c>
      <c r="I10" s="53">
        <f>F10+H10</f>
        <v>0</v>
      </c>
      <c r="J10" s="47">
        <v>2</v>
      </c>
      <c r="K10" s="54">
        <f>F10*J10</f>
        <v>0</v>
      </c>
      <c r="L10" s="55">
        <f>H10*J10</f>
        <v>0</v>
      </c>
      <c r="M10" s="56">
        <f>I10*J10</f>
        <v>0</v>
      </c>
    </row>
    <row r="11" spans="1:13" ht="24" customHeight="1">
      <c r="A11" s="47" t="s">
        <v>90</v>
      </c>
      <c r="B11" s="48" t="s">
        <v>147</v>
      </c>
      <c r="C11" s="49" t="s">
        <v>1</v>
      </c>
      <c r="D11" s="152"/>
      <c r="E11" s="143"/>
      <c r="F11" s="50"/>
      <c r="G11" s="51">
        <v>0.23</v>
      </c>
      <c r="H11" s="52">
        <f t="shared" si="0"/>
        <v>0</v>
      </c>
      <c r="I11" s="53">
        <f t="shared" si="1"/>
        <v>0</v>
      </c>
      <c r="J11" s="47">
        <v>3</v>
      </c>
      <c r="K11" s="54">
        <f t="shared" si="2"/>
        <v>0</v>
      </c>
      <c r="L11" s="55">
        <f t="shared" si="3"/>
        <v>0</v>
      </c>
      <c r="M11" s="56">
        <f>I11*J11</f>
        <v>0</v>
      </c>
    </row>
    <row r="12" spans="1:13" ht="23.25" customHeight="1">
      <c r="A12" s="139" t="s">
        <v>91</v>
      </c>
      <c r="B12" s="145" t="s">
        <v>148</v>
      </c>
      <c r="C12" s="147" t="s">
        <v>1</v>
      </c>
      <c r="D12" s="151"/>
      <c r="E12" s="144"/>
      <c r="F12" s="141"/>
      <c r="G12" s="51">
        <v>0.08</v>
      </c>
      <c r="H12" s="52">
        <f>ROUND(F12*G12*0.9868343486,2)</f>
        <v>0</v>
      </c>
      <c r="I12" s="53">
        <f>F12*0.9868343486+H12</f>
        <v>0</v>
      </c>
      <c r="J12" s="139">
        <v>3</v>
      </c>
      <c r="K12" s="137">
        <f>F12*J12</f>
        <v>0</v>
      </c>
      <c r="L12" s="97">
        <f>H12*J12</f>
        <v>0</v>
      </c>
      <c r="M12" s="135">
        <f>I12*J12+J12*I13</f>
        <v>0</v>
      </c>
    </row>
    <row r="13" spans="1:13" ht="23.25" customHeight="1">
      <c r="A13" s="140"/>
      <c r="B13" s="146"/>
      <c r="C13" s="148"/>
      <c r="D13" s="134"/>
      <c r="E13" s="132"/>
      <c r="F13" s="142"/>
      <c r="G13" s="51">
        <v>0.23</v>
      </c>
      <c r="H13" s="92">
        <f>ROUND(F12*G13*0.0131656514,2)</f>
        <v>0</v>
      </c>
      <c r="I13" s="53">
        <f>F12*0.0131656514+H13</f>
        <v>0</v>
      </c>
      <c r="J13" s="140"/>
      <c r="K13" s="138"/>
      <c r="L13" s="98">
        <f>H13*J12</f>
        <v>0</v>
      </c>
      <c r="M13" s="136"/>
    </row>
    <row r="14" spans="1:13" ht="36">
      <c r="A14" s="47" t="s">
        <v>92</v>
      </c>
      <c r="B14" s="48" t="s">
        <v>152</v>
      </c>
      <c r="C14" s="49" t="s">
        <v>1</v>
      </c>
      <c r="D14" s="149"/>
      <c r="E14" s="155"/>
      <c r="F14" s="50"/>
      <c r="G14" s="51">
        <v>0.23</v>
      </c>
      <c r="H14" s="52">
        <f t="shared" si="0"/>
        <v>0</v>
      </c>
      <c r="I14" s="53">
        <f t="shared" si="1"/>
        <v>0</v>
      </c>
      <c r="J14" s="47">
        <v>2</v>
      </c>
      <c r="K14" s="54">
        <f t="shared" si="2"/>
        <v>0</v>
      </c>
      <c r="L14" s="55">
        <f t="shared" si="3"/>
        <v>0</v>
      </c>
      <c r="M14" s="56">
        <f aca="true" t="shared" si="4" ref="M14:M33">I14*J14</f>
        <v>0</v>
      </c>
    </row>
    <row r="15" spans="1:13" ht="36">
      <c r="A15" s="47" t="s">
        <v>93</v>
      </c>
      <c r="B15" s="48" t="s">
        <v>153</v>
      </c>
      <c r="C15" s="49" t="s">
        <v>1</v>
      </c>
      <c r="D15" s="150"/>
      <c r="E15" s="156"/>
      <c r="F15" s="50"/>
      <c r="G15" s="51">
        <v>0.08</v>
      </c>
      <c r="H15" s="52">
        <f t="shared" si="0"/>
        <v>0</v>
      </c>
      <c r="I15" s="53">
        <f t="shared" si="1"/>
        <v>0</v>
      </c>
      <c r="J15" s="47">
        <f>J14</f>
        <v>2</v>
      </c>
      <c r="K15" s="54">
        <f t="shared" si="2"/>
        <v>0</v>
      </c>
      <c r="L15" s="55">
        <f t="shared" si="3"/>
        <v>0</v>
      </c>
      <c r="M15" s="56">
        <f t="shared" si="4"/>
        <v>0</v>
      </c>
    </row>
    <row r="16" spans="1:13" ht="36">
      <c r="A16" s="47" t="s">
        <v>94</v>
      </c>
      <c r="B16" s="48" t="s">
        <v>154</v>
      </c>
      <c r="C16" s="49" t="s">
        <v>1</v>
      </c>
      <c r="D16" s="149"/>
      <c r="E16" s="155"/>
      <c r="F16" s="50"/>
      <c r="G16" s="51">
        <v>0.23</v>
      </c>
      <c r="H16" s="52">
        <f t="shared" si="0"/>
        <v>0</v>
      </c>
      <c r="I16" s="53">
        <f t="shared" si="1"/>
        <v>0</v>
      </c>
      <c r="J16" s="47">
        <v>5</v>
      </c>
      <c r="K16" s="54">
        <f t="shared" si="2"/>
        <v>0</v>
      </c>
      <c r="L16" s="55">
        <f t="shared" si="3"/>
        <v>0</v>
      </c>
      <c r="M16" s="56">
        <f t="shared" si="4"/>
        <v>0</v>
      </c>
    </row>
    <row r="17" spans="1:13" ht="36">
      <c r="A17" s="47" t="s">
        <v>95</v>
      </c>
      <c r="B17" s="48" t="s">
        <v>223</v>
      </c>
      <c r="C17" s="49" t="s">
        <v>1</v>
      </c>
      <c r="D17" s="150"/>
      <c r="E17" s="156"/>
      <c r="F17" s="50"/>
      <c r="G17" s="51">
        <v>0.08</v>
      </c>
      <c r="H17" s="52">
        <f t="shared" si="0"/>
        <v>0</v>
      </c>
      <c r="I17" s="53">
        <f t="shared" si="1"/>
        <v>0</v>
      </c>
      <c r="J17" s="47">
        <f>J16</f>
        <v>5</v>
      </c>
      <c r="K17" s="54">
        <f t="shared" si="2"/>
        <v>0</v>
      </c>
      <c r="L17" s="55">
        <f t="shared" si="3"/>
        <v>0</v>
      </c>
      <c r="M17" s="56">
        <f t="shared" si="4"/>
        <v>0</v>
      </c>
    </row>
    <row r="18" spans="1:13" ht="24">
      <c r="A18" s="47" t="s">
        <v>96</v>
      </c>
      <c r="B18" s="48" t="s">
        <v>224</v>
      </c>
      <c r="C18" s="49" t="s">
        <v>1</v>
      </c>
      <c r="D18" s="149"/>
      <c r="E18" s="155"/>
      <c r="F18" s="50"/>
      <c r="G18" s="51">
        <v>0.23</v>
      </c>
      <c r="H18" s="52">
        <f>ROUND(F18*G18,2)</f>
        <v>0</v>
      </c>
      <c r="I18" s="53">
        <f>F18+H18</f>
        <v>0</v>
      </c>
      <c r="J18" s="47">
        <v>1</v>
      </c>
      <c r="K18" s="54">
        <f>F18*J18</f>
        <v>0</v>
      </c>
      <c r="L18" s="55">
        <f>H18*J18</f>
        <v>0</v>
      </c>
      <c r="M18" s="56">
        <f t="shared" si="4"/>
        <v>0</v>
      </c>
    </row>
    <row r="19" spans="1:13" ht="24">
      <c r="A19" s="47" t="s">
        <v>97</v>
      </c>
      <c r="B19" s="48" t="s">
        <v>150</v>
      </c>
      <c r="C19" s="49" t="s">
        <v>1</v>
      </c>
      <c r="D19" s="150"/>
      <c r="E19" s="156"/>
      <c r="F19" s="50"/>
      <c r="G19" s="51">
        <v>0.08</v>
      </c>
      <c r="H19" s="52">
        <f>ROUND(F19*G19,2)</f>
        <v>0</v>
      </c>
      <c r="I19" s="53">
        <f>F19+H19</f>
        <v>0</v>
      </c>
      <c r="J19" s="47">
        <f>J18</f>
        <v>1</v>
      </c>
      <c r="K19" s="54">
        <f>F19*J19</f>
        <v>0</v>
      </c>
      <c r="L19" s="55">
        <f>H19*J19</f>
        <v>0</v>
      </c>
      <c r="M19" s="56">
        <f t="shared" si="4"/>
        <v>0</v>
      </c>
    </row>
    <row r="20" spans="1:13" ht="36">
      <c r="A20" s="47" t="s">
        <v>98</v>
      </c>
      <c r="B20" s="48" t="s">
        <v>151</v>
      </c>
      <c r="C20" s="49" t="s">
        <v>1</v>
      </c>
      <c r="D20" s="149"/>
      <c r="E20" s="155"/>
      <c r="F20" s="50"/>
      <c r="G20" s="51">
        <v>0.23</v>
      </c>
      <c r="H20" s="52">
        <f t="shared" si="0"/>
        <v>0</v>
      </c>
      <c r="I20" s="53">
        <f t="shared" si="1"/>
        <v>0</v>
      </c>
      <c r="J20" s="47">
        <v>1</v>
      </c>
      <c r="K20" s="54">
        <f t="shared" si="2"/>
        <v>0</v>
      </c>
      <c r="L20" s="55">
        <f t="shared" si="3"/>
        <v>0</v>
      </c>
      <c r="M20" s="56">
        <f t="shared" si="4"/>
        <v>0</v>
      </c>
    </row>
    <row r="21" spans="1:13" ht="36">
      <c r="A21" s="47" t="s">
        <v>99</v>
      </c>
      <c r="B21" s="48" t="s">
        <v>149</v>
      </c>
      <c r="C21" s="49" t="s">
        <v>1</v>
      </c>
      <c r="D21" s="150"/>
      <c r="E21" s="156"/>
      <c r="F21" s="50"/>
      <c r="G21" s="51">
        <v>0.08</v>
      </c>
      <c r="H21" s="52">
        <f t="shared" si="0"/>
        <v>0</v>
      </c>
      <c r="I21" s="53">
        <f t="shared" si="1"/>
        <v>0</v>
      </c>
      <c r="J21" s="47">
        <f>J20</f>
        <v>1</v>
      </c>
      <c r="K21" s="54">
        <f t="shared" si="2"/>
        <v>0</v>
      </c>
      <c r="L21" s="55">
        <f t="shared" si="3"/>
        <v>0</v>
      </c>
      <c r="M21" s="56">
        <f t="shared" si="4"/>
        <v>0</v>
      </c>
    </row>
    <row r="22" spans="1:13" ht="36">
      <c r="A22" s="47" t="s">
        <v>100</v>
      </c>
      <c r="B22" s="48" t="s">
        <v>169</v>
      </c>
      <c r="C22" s="49" t="s">
        <v>1</v>
      </c>
      <c r="D22" s="149"/>
      <c r="E22" s="155"/>
      <c r="F22" s="50"/>
      <c r="G22" s="51">
        <v>0.23</v>
      </c>
      <c r="H22" s="52">
        <f t="shared" si="0"/>
        <v>0</v>
      </c>
      <c r="I22" s="53">
        <f t="shared" si="1"/>
        <v>0</v>
      </c>
      <c r="J22" s="47">
        <v>1</v>
      </c>
      <c r="K22" s="54">
        <f t="shared" si="2"/>
        <v>0</v>
      </c>
      <c r="L22" s="55">
        <f t="shared" si="3"/>
        <v>0</v>
      </c>
      <c r="M22" s="56">
        <f t="shared" si="4"/>
        <v>0</v>
      </c>
    </row>
    <row r="23" spans="1:13" ht="36">
      <c r="A23" s="47" t="s">
        <v>101</v>
      </c>
      <c r="B23" s="48" t="s">
        <v>168</v>
      </c>
      <c r="C23" s="49" t="s">
        <v>1</v>
      </c>
      <c r="D23" s="150"/>
      <c r="E23" s="156"/>
      <c r="F23" s="50"/>
      <c r="G23" s="51">
        <v>0.08</v>
      </c>
      <c r="H23" s="52">
        <f t="shared" si="0"/>
        <v>0</v>
      </c>
      <c r="I23" s="53">
        <f t="shared" si="1"/>
        <v>0</v>
      </c>
      <c r="J23" s="47">
        <f>J22</f>
        <v>1</v>
      </c>
      <c r="K23" s="54">
        <f t="shared" si="2"/>
        <v>0</v>
      </c>
      <c r="L23" s="55">
        <f t="shared" si="3"/>
        <v>0</v>
      </c>
      <c r="M23" s="56">
        <f t="shared" si="4"/>
        <v>0</v>
      </c>
    </row>
    <row r="24" spans="1:13" ht="24">
      <c r="A24" s="47" t="s">
        <v>120</v>
      </c>
      <c r="B24" s="48" t="s">
        <v>170</v>
      </c>
      <c r="C24" s="49" t="s">
        <v>1</v>
      </c>
      <c r="D24" s="149"/>
      <c r="E24" s="155"/>
      <c r="F24" s="50"/>
      <c r="G24" s="51">
        <v>0.23</v>
      </c>
      <c r="H24" s="52">
        <f>ROUND(F24*G24,2)</f>
        <v>0</v>
      </c>
      <c r="I24" s="53">
        <f>F24+H24</f>
        <v>0</v>
      </c>
      <c r="J24" s="47">
        <v>1</v>
      </c>
      <c r="K24" s="54">
        <f>F24*J24</f>
        <v>0</v>
      </c>
      <c r="L24" s="55">
        <f>H24*J24</f>
        <v>0</v>
      </c>
      <c r="M24" s="56">
        <f t="shared" si="4"/>
        <v>0</v>
      </c>
    </row>
    <row r="25" spans="1:13" ht="24">
      <c r="A25" s="47" t="s">
        <v>121</v>
      </c>
      <c r="B25" s="48" t="s">
        <v>171</v>
      </c>
      <c r="C25" s="49" t="s">
        <v>1</v>
      </c>
      <c r="D25" s="150"/>
      <c r="E25" s="156"/>
      <c r="F25" s="50"/>
      <c r="G25" s="51">
        <v>0.08</v>
      </c>
      <c r="H25" s="52">
        <f>ROUND(F25*G25,2)</f>
        <v>0</v>
      </c>
      <c r="I25" s="53">
        <f>F25+H25</f>
        <v>0</v>
      </c>
      <c r="J25" s="47">
        <f>J24</f>
        <v>1</v>
      </c>
      <c r="K25" s="54">
        <f>F25*J25</f>
        <v>0</v>
      </c>
      <c r="L25" s="55">
        <f>H25*J25</f>
        <v>0</v>
      </c>
      <c r="M25" s="56">
        <f t="shared" si="4"/>
        <v>0</v>
      </c>
    </row>
    <row r="26" spans="1:13" ht="24">
      <c r="A26" s="47" t="s">
        <v>102</v>
      </c>
      <c r="B26" s="48" t="s">
        <v>172</v>
      </c>
      <c r="C26" s="49" t="s">
        <v>1</v>
      </c>
      <c r="D26" s="149"/>
      <c r="E26" s="155"/>
      <c r="F26" s="50"/>
      <c r="G26" s="51">
        <v>0.23</v>
      </c>
      <c r="H26" s="52">
        <f t="shared" si="0"/>
        <v>0</v>
      </c>
      <c r="I26" s="53">
        <f t="shared" si="1"/>
        <v>0</v>
      </c>
      <c r="J26" s="47">
        <v>2</v>
      </c>
      <c r="K26" s="54">
        <f t="shared" si="2"/>
        <v>0</v>
      </c>
      <c r="L26" s="55">
        <f t="shared" si="3"/>
        <v>0</v>
      </c>
      <c r="M26" s="56">
        <f t="shared" si="4"/>
        <v>0</v>
      </c>
    </row>
    <row r="27" spans="1:13" ht="24">
      <c r="A27" s="47" t="s">
        <v>103</v>
      </c>
      <c r="B27" s="48" t="s">
        <v>173</v>
      </c>
      <c r="C27" s="49" t="s">
        <v>1</v>
      </c>
      <c r="D27" s="150"/>
      <c r="E27" s="156"/>
      <c r="F27" s="50"/>
      <c r="G27" s="51">
        <v>0.08</v>
      </c>
      <c r="H27" s="52">
        <f t="shared" si="0"/>
        <v>0</v>
      </c>
      <c r="I27" s="53">
        <f t="shared" si="1"/>
        <v>0</v>
      </c>
      <c r="J27" s="47">
        <f>J26</f>
        <v>2</v>
      </c>
      <c r="K27" s="54">
        <f t="shared" si="2"/>
        <v>0</v>
      </c>
      <c r="L27" s="55">
        <f t="shared" si="3"/>
        <v>0</v>
      </c>
      <c r="M27" s="56">
        <f t="shared" si="4"/>
        <v>0</v>
      </c>
    </row>
    <row r="28" spans="1:13" ht="24">
      <c r="A28" s="47" t="s">
        <v>104</v>
      </c>
      <c r="B28" s="48" t="s">
        <v>174</v>
      </c>
      <c r="C28" s="49" t="s">
        <v>1</v>
      </c>
      <c r="D28" s="149"/>
      <c r="E28" s="155"/>
      <c r="F28" s="50"/>
      <c r="G28" s="51">
        <v>0.23</v>
      </c>
      <c r="H28" s="52">
        <f t="shared" si="0"/>
        <v>0</v>
      </c>
      <c r="I28" s="53">
        <f t="shared" si="1"/>
        <v>0</v>
      </c>
      <c r="J28" s="47">
        <v>1</v>
      </c>
      <c r="K28" s="54">
        <f t="shared" si="2"/>
        <v>0</v>
      </c>
      <c r="L28" s="55">
        <f t="shared" si="3"/>
        <v>0</v>
      </c>
      <c r="M28" s="56">
        <f t="shared" si="4"/>
        <v>0</v>
      </c>
    </row>
    <row r="29" spans="1:13" ht="24">
      <c r="A29" s="47" t="s">
        <v>105</v>
      </c>
      <c r="B29" s="48" t="s">
        <v>175</v>
      </c>
      <c r="C29" s="49" t="s">
        <v>1</v>
      </c>
      <c r="D29" s="150"/>
      <c r="E29" s="156"/>
      <c r="F29" s="50"/>
      <c r="G29" s="51">
        <v>0.08</v>
      </c>
      <c r="H29" s="52">
        <f t="shared" si="0"/>
        <v>0</v>
      </c>
      <c r="I29" s="53">
        <f t="shared" si="1"/>
        <v>0</v>
      </c>
      <c r="J29" s="47">
        <f>J28</f>
        <v>1</v>
      </c>
      <c r="K29" s="54">
        <f t="shared" si="2"/>
        <v>0</v>
      </c>
      <c r="L29" s="55">
        <f t="shared" si="3"/>
        <v>0</v>
      </c>
      <c r="M29" s="56">
        <f t="shared" si="4"/>
        <v>0</v>
      </c>
    </row>
    <row r="30" spans="1:13" ht="48">
      <c r="A30" s="47" t="s">
        <v>106</v>
      </c>
      <c r="B30" s="48" t="s">
        <v>221</v>
      </c>
      <c r="C30" s="49" t="s">
        <v>1</v>
      </c>
      <c r="D30" s="149"/>
      <c r="E30" s="155"/>
      <c r="F30" s="50"/>
      <c r="G30" s="51">
        <v>0.23</v>
      </c>
      <c r="H30" s="52">
        <f t="shared" si="0"/>
        <v>0</v>
      </c>
      <c r="I30" s="53">
        <f t="shared" si="1"/>
        <v>0</v>
      </c>
      <c r="J30" s="47">
        <v>2</v>
      </c>
      <c r="K30" s="54">
        <f t="shared" si="2"/>
        <v>0</v>
      </c>
      <c r="L30" s="55">
        <f t="shared" si="3"/>
        <v>0</v>
      </c>
      <c r="M30" s="56">
        <f t="shared" si="4"/>
        <v>0</v>
      </c>
    </row>
    <row r="31" spans="1:13" ht="60">
      <c r="A31" s="47" t="s">
        <v>107</v>
      </c>
      <c r="B31" s="48" t="s">
        <v>222</v>
      </c>
      <c r="C31" s="49" t="s">
        <v>1</v>
      </c>
      <c r="D31" s="150"/>
      <c r="E31" s="156"/>
      <c r="F31" s="50"/>
      <c r="G31" s="51">
        <v>0.08</v>
      </c>
      <c r="H31" s="52">
        <f t="shared" si="0"/>
        <v>0</v>
      </c>
      <c r="I31" s="53">
        <f t="shared" si="1"/>
        <v>0</v>
      </c>
      <c r="J31" s="47">
        <f>J30</f>
        <v>2</v>
      </c>
      <c r="K31" s="54">
        <f t="shared" si="2"/>
        <v>0</v>
      </c>
      <c r="L31" s="55">
        <f t="shared" si="3"/>
        <v>0</v>
      </c>
      <c r="M31" s="56">
        <f t="shared" si="4"/>
        <v>0</v>
      </c>
    </row>
    <row r="32" spans="1:13" ht="60">
      <c r="A32" s="47" t="s">
        <v>155</v>
      </c>
      <c r="B32" s="48" t="s">
        <v>176</v>
      </c>
      <c r="C32" s="49" t="s">
        <v>1</v>
      </c>
      <c r="D32" s="89"/>
      <c r="E32" s="88"/>
      <c r="F32" s="50"/>
      <c r="G32" s="51">
        <v>0.23</v>
      </c>
      <c r="H32" s="52">
        <f t="shared" si="0"/>
        <v>0</v>
      </c>
      <c r="I32" s="53">
        <f t="shared" si="1"/>
        <v>0</v>
      </c>
      <c r="J32" s="47">
        <v>2</v>
      </c>
      <c r="K32" s="54">
        <f>F32*J32</f>
        <v>0</v>
      </c>
      <c r="L32" s="55">
        <f>H32*J32</f>
        <v>0</v>
      </c>
      <c r="M32" s="56">
        <f t="shared" si="4"/>
        <v>0</v>
      </c>
    </row>
    <row r="33" spans="1:13" ht="48">
      <c r="A33" s="47" t="s">
        <v>108</v>
      </c>
      <c r="B33" s="48" t="s">
        <v>177</v>
      </c>
      <c r="C33" s="49" t="s">
        <v>1</v>
      </c>
      <c r="D33" s="152"/>
      <c r="E33" s="143"/>
      <c r="F33" s="50"/>
      <c r="G33" s="51">
        <v>0.23</v>
      </c>
      <c r="H33" s="52">
        <f t="shared" si="0"/>
        <v>0</v>
      </c>
      <c r="I33" s="53">
        <f t="shared" si="1"/>
        <v>0</v>
      </c>
      <c r="J33" s="47">
        <v>9</v>
      </c>
      <c r="K33" s="54">
        <f t="shared" si="2"/>
        <v>0</v>
      </c>
      <c r="L33" s="55">
        <f t="shared" si="3"/>
        <v>0</v>
      </c>
      <c r="M33" s="56">
        <f t="shared" si="4"/>
        <v>0</v>
      </c>
    </row>
    <row r="34" spans="1:13" ht="48" customHeight="1">
      <c r="A34" s="139" t="s">
        <v>109</v>
      </c>
      <c r="B34" s="145" t="s">
        <v>178</v>
      </c>
      <c r="C34" s="147" t="s">
        <v>1</v>
      </c>
      <c r="D34" s="151"/>
      <c r="E34" s="144"/>
      <c r="F34" s="141"/>
      <c r="G34" s="102">
        <v>0.08</v>
      </c>
      <c r="H34" s="92">
        <f>ROUND(F34*0.971703173*G34,2)</f>
        <v>0</v>
      </c>
      <c r="I34" s="100">
        <f>ROUND(F34*0.971703173+H34,2)</f>
        <v>0</v>
      </c>
      <c r="J34" s="153">
        <v>9</v>
      </c>
      <c r="K34" s="137">
        <f t="shared" si="2"/>
        <v>0</v>
      </c>
      <c r="L34" s="97">
        <f t="shared" si="3"/>
        <v>0</v>
      </c>
      <c r="M34" s="135">
        <f>I34*J34+J34*I35</f>
        <v>0</v>
      </c>
    </row>
    <row r="35" spans="1:13" ht="14.25" customHeight="1">
      <c r="A35" s="140"/>
      <c r="B35" s="146"/>
      <c r="C35" s="148"/>
      <c r="D35" s="134"/>
      <c r="E35" s="132"/>
      <c r="F35" s="142"/>
      <c r="G35" s="102">
        <v>0.23</v>
      </c>
      <c r="H35" s="92">
        <f>ROUND(F34*0.028296827*G35,2)</f>
        <v>0</v>
      </c>
      <c r="I35" s="100">
        <f>ROUND(F34*0.028296827+H35,2)</f>
        <v>0</v>
      </c>
      <c r="J35" s="154"/>
      <c r="K35" s="138"/>
      <c r="L35" s="98">
        <f>J34*H35</f>
        <v>0</v>
      </c>
      <c r="M35" s="136"/>
    </row>
    <row r="36" spans="1:13" ht="60">
      <c r="A36" s="47" t="s">
        <v>142</v>
      </c>
      <c r="B36" s="48" t="s">
        <v>179</v>
      </c>
      <c r="C36" s="49" t="s">
        <v>1</v>
      </c>
      <c r="D36" s="89"/>
      <c r="E36" s="88"/>
      <c r="F36" s="50"/>
      <c r="G36" s="102">
        <v>0.23</v>
      </c>
      <c r="H36" s="92">
        <f t="shared" si="0"/>
        <v>0</v>
      </c>
      <c r="I36" s="100">
        <f t="shared" si="1"/>
        <v>0</v>
      </c>
      <c r="J36" s="103">
        <f>J34</f>
        <v>9</v>
      </c>
      <c r="K36" s="54">
        <f>F36*J36</f>
        <v>0</v>
      </c>
      <c r="L36" s="55">
        <f>H36*J36</f>
        <v>0</v>
      </c>
      <c r="M36" s="56">
        <f>I36*J36</f>
        <v>0</v>
      </c>
    </row>
    <row r="37" spans="1:13" ht="36">
      <c r="A37" s="47" t="s">
        <v>110</v>
      </c>
      <c r="B37" s="48" t="s">
        <v>180</v>
      </c>
      <c r="C37" s="49" t="s">
        <v>1</v>
      </c>
      <c r="D37" s="152"/>
      <c r="E37" s="143"/>
      <c r="F37" s="101"/>
      <c r="G37" s="51">
        <v>0.23</v>
      </c>
      <c r="H37" s="92">
        <f>ROUND(F37*G37,2)</f>
        <v>0</v>
      </c>
      <c r="I37" s="100">
        <f>F37+H37</f>
        <v>0</v>
      </c>
      <c r="J37" s="47">
        <v>3</v>
      </c>
      <c r="K37" s="54">
        <f>F37*J37</f>
        <v>0</v>
      </c>
      <c r="L37" s="55">
        <f>H37*J37</f>
        <v>0</v>
      </c>
      <c r="M37" s="56">
        <f>I37*J37</f>
        <v>0</v>
      </c>
    </row>
    <row r="38" spans="1:13" ht="56.25" customHeight="1">
      <c r="A38" s="47" t="s">
        <v>111</v>
      </c>
      <c r="B38" s="99" t="s">
        <v>181</v>
      </c>
      <c r="C38" s="96" t="s">
        <v>1</v>
      </c>
      <c r="D38" s="134"/>
      <c r="E38" s="132"/>
      <c r="F38" s="50"/>
      <c r="G38" s="51">
        <v>0.08</v>
      </c>
      <c r="H38" s="92">
        <f>ROUND(F38*G38,2)</f>
        <v>0</v>
      </c>
      <c r="I38" s="100">
        <f>F38+H38</f>
        <v>0</v>
      </c>
      <c r="J38" s="47">
        <v>3</v>
      </c>
      <c r="K38" s="54">
        <f>F38*J38</f>
        <v>0</v>
      </c>
      <c r="L38" s="55">
        <f>H38*J38</f>
        <v>0</v>
      </c>
      <c r="M38" s="56">
        <f>I38*J38</f>
        <v>0</v>
      </c>
    </row>
    <row r="39" spans="1:13" ht="46.5" customHeight="1">
      <c r="A39" s="47" t="s">
        <v>156</v>
      </c>
      <c r="B39" s="48" t="s">
        <v>182</v>
      </c>
      <c r="C39" s="49" t="s">
        <v>1</v>
      </c>
      <c r="D39" s="94"/>
      <c r="E39" s="95"/>
      <c r="F39" s="50"/>
      <c r="G39" s="51">
        <v>0.23</v>
      </c>
      <c r="H39" s="92">
        <f>ROUND(F39*G39,2)</f>
        <v>0</v>
      </c>
      <c r="I39" s="100">
        <f>F39+H39</f>
        <v>0</v>
      </c>
      <c r="J39" s="47">
        <v>3</v>
      </c>
      <c r="K39" s="54">
        <f>F39*J39</f>
        <v>0</v>
      </c>
      <c r="L39" s="55">
        <f>H39*J39</f>
        <v>0</v>
      </c>
      <c r="M39" s="56">
        <f>I39*J39</f>
        <v>0</v>
      </c>
    </row>
    <row r="40" spans="1:13" ht="48">
      <c r="A40" s="47" t="s">
        <v>112</v>
      </c>
      <c r="B40" s="48" t="s">
        <v>183</v>
      </c>
      <c r="C40" s="49" t="s">
        <v>1</v>
      </c>
      <c r="D40" s="152"/>
      <c r="E40" s="143"/>
      <c r="F40" s="50"/>
      <c r="G40" s="51">
        <v>0.23</v>
      </c>
      <c r="H40" s="52">
        <f t="shared" si="0"/>
        <v>0</v>
      </c>
      <c r="I40" s="53">
        <f t="shared" si="1"/>
        <v>0</v>
      </c>
      <c r="J40" s="47">
        <v>3</v>
      </c>
      <c r="K40" s="54">
        <f t="shared" si="2"/>
        <v>0</v>
      </c>
      <c r="L40" s="55">
        <f t="shared" si="3"/>
        <v>0</v>
      </c>
      <c r="M40" s="56">
        <f>I40*J40</f>
        <v>0</v>
      </c>
    </row>
    <row r="41" spans="1:13" ht="30" customHeight="1">
      <c r="A41" s="139" t="s">
        <v>113</v>
      </c>
      <c r="B41" s="145" t="s">
        <v>184</v>
      </c>
      <c r="C41" s="147" t="s">
        <v>1</v>
      </c>
      <c r="D41" s="151"/>
      <c r="E41" s="144"/>
      <c r="F41" s="141"/>
      <c r="G41" s="51">
        <v>0.08</v>
      </c>
      <c r="H41" s="52">
        <f>ROUND(F41*G41*0.7736685754,2)</f>
        <v>0</v>
      </c>
      <c r="I41" s="53">
        <f>ROUND(F41*0.7736685754+H41,2)</f>
        <v>0</v>
      </c>
      <c r="J41" s="139">
        <f>J40</f>
        <v>3</v>
      </c>
      <c r="K41" s="137">
        <f t="shared" si="2"/>
        <v>0</v>
      </c>
      <c r="L41" s="97">
        <f>H41*J41</f>
        <v>0</v>
      </c>
      <c r="M41" s="135">
        <f>I41*J41+I42*J41</f>
        <v>0</v>
      </c>
    </row>
    <row r="42" spans="1:13" ht="31.5" customHeight="1">
      <c r="A42" s="140"/>
      <c r="B42" s="146"/>
      <c r="C42" s="148"/>
      <c r="D42" s="134"/>
      <c r="E42" s="132"/>
      <c r="F42" s="142"/>
      <c r="G42" s="51">
        <v>0.23</v>
      </c>
      <c r="H42" s="52">
        <f>ROUND(F41*G42*0.226331425,2)</f>
        <v>0</v>
      </c>
      <c r="I42" s="53">
        <f>ROUND(F41*0.226331425+H42,2)</f>
        <v>0</v>
      </c>
      <c r="J42" s="140"/>
      <c r="K42" s="138"/>
      <c r="L42" s="98">
        <f>H42*J41</f>
        <v>0</v>
      </c>
      <c r="M42" s="136"/>
    </row>
    <row r="43" spans="1:13" ht="60" customHeight="1">
      <c r="A43" s="47" t="s">
        <v>157</v>
      </c>
      <c r="B43" s="48" t="s">
        <v>185</v>
      </c>
      <c r="C43" s="49" t="s">
        <v>1</v>
      </c>
      <c r="D43" s="89"/>
      <c r="E43" s="88"/>
      <c r="F43" s="50"/>
      <c r="G43" s="51">
        <v>0.23</v>
      </c>
      <c r="H43" s="52">
        <f t="shared" si="0"/>
        <v>0</v>
      </c>
      <c r="I43" s="53">
        <f t="shared" si="1"/>
        <v>0</v>
      </c>
      <c r="J43" s="47">
        <f>J40</f>
        <v>3</v>
      </c>
      <c r="K43" s="54">
        <f>F43*J43</f>
        <v>0</v>
      </c>
      <c r="L43" s="55">
        <f>H43*J43</f>
        <v>0</v>
      </c>
      <c r="M43" s="56">
        <f>I43*J43</f>
        <v>0</v>
      </c>
    </row>
    <row r="44" spans="1:13" ht="50.25" customHeight="1">
      <c r="A44" s="47" t="s">
        <v>114</v>
      </c>
      <c r="B44" s="48" t="s">
        <v>190</v>
      </c>
      <c r="C44" s="49" t="s">
        <v>1</v>
      </c>
      <c r="D44" s="152"/>
      <c r="E44" s="143"/>
      <c r="F44" s="50"/>
      <c r="G44" s="51">
        <v>0.23</v>
      </c>
      <c r="H44" s="52">
        <f>ROUND(F44*G44,2)</f>
        <v>0</v>
      </c>
      <c r="I44" s="53">
        <f>F44+H44</f>
        <v>0</v>
      </c>
      <c r="J44" s="47">
        <v>1</v>
      </c>
      <c r="K44" s="54">
        <f>F44*J44</f>
        <v>0</v>
      </c>
      <c r="L44" s="55">
        <f>H44*J44</f>
        <v>0</v>
      </c>
      <c r="M44" s="56">
        <f>I44*J44</f>
        <v>0</v>
      </c>
    </row>
    <row r="45" spans="1:13" ht="30" customHeight="1">
      <c r="A45" s="139" t="s">
        <v>115</v>
      </c>
      <c r="B45" s="145" t="s">
        <v>191</v>
      </c>
      <c r="C45" s="147" t="s">
        <v>1</v>
      </c>
      <c r="D45" s="151"/>
      <c r="E45" s="144"/>
      <c r="F45" s="141"/>
      <c r="G45" s="51">
        <v>0.08</v>
      </c>
      <c r="H45" s="52">
        <f>ROUND(F45*G45*0.882352941,2)</f>
        <v>0</v>
      </c>
      <c r="I45" s="53">
        <f>ROUND(F45*0.882352941+H45,2)</f>
        <v>0</v>
      </c>
      <c r="J45" s="139">
        <f>J44</f>
        <v>1</v>
      </c>
      <c r="K45" s="137">
        <f>F45*J45</f>
        <v>0</v>
      </c>
      <c r="L45" s="97">
        <f>H45*J45</f>
        <v>0</v>
      </c>
      <c r="M45" s="135">
        <f>I45*J45+I46*J45</f>
        <v>0</v>
      </c>
    </row>
    <row r="46" spans="1:13" ht="27" customHeight="1">
      <c r="A46" s="140"/>
      <c r="B46" s="146"/>
      <c r="C46" s="148"/>
      <c r="D46" s="134"/>
      <c r="E46" s="132"/>
      <c r="F46" s="142"/>
      <c r="G46" s="51">
        <v>0.23</v>
      </c>
      <c r="H46" s="52">
        <f>ROUND(F45*G46*0.117647059,2)</f>
        <v>0</v>
      </c>
      <c r="I46" s="53">
        <f>ROUND(F45*0.117647059+H46,2)</f>
        <v>0</v>
      </c>
      <c r="J46" s="140"/>
      <c r="K46" s="138"/>
      <c r="L46" s="98">
        <f>H46*J45</f>
        <v>0</v>
      </c>
      <c r="M46" s="136"/>
    </row>
    <row r="47" spans="1:13" ht="50.25" customHeight="1">
      <c r="A47" s="47" t="s">
        <v>186</v>
      </c>
      <c r="B47" s="48" t="s">
        <v>192</v>
      </c>
      <c r="C47" s="49" t="s">
        <v>1</v>
      </c>
      <c r="D47" s="94"/>
      <c r="E47" s="95"/>
      <c r="F47" s="50"/>
      <c r="G47" s="51">
        <v>0.23</v>
      </c>
      <c r="H47" s="52">
        <f>ROUND(F47*G47,2)</f>
        <v>0</v>
      </c>
      <c r="I47" s="53">
        <f>F47+H47</f>
        <v>0</v>
      </c>
      <c r="J47" s="47">
        <v>1</v>
      </c>
      <c r="K47" s="54">
        <f>F47*J47</f>
        <v>0</v>
      </c>
      <c r="L47" s="55">
        <f>H47*J47</f>
        <v>0</v>
      </c>
      <c r="M47" s="56">
        <f aca="true" t="shared" si="5" ref="M47:M54">I47*J47</f>
        <v>0</v>
      </c>
    </row>
    <row r="48" spans="1:13" ht="24">
      <c r="A48" s="47" t="s">
        <v>116</v>
      </c>
      <c r="B48" s="48" t="s">
        <v>193</v>
      </c>
      <c r="C48" s="49" t="s">
        <v>1</v>
      </c>
      <c r="D48" s="149"/>
      <c r="E48" s="155"/>
      <c r="F48" s="50"/>
      <c r="G48" s="51">
        <v>0.23</v>
      </c>
      <c r="H48" s="52">
        <f t="shared" si="0"/>
        <v>0</v>
      </c>
      <c r="I48" s="53">
        <f t="shared" si="1"/>
        <v>0</v>
      </c>
      <c r="J48" s="47">
        <v>2</v>
      </c>
      <c r="K48" s="54">
        <f t="shared" si="2"/>
        <v>0</v>
      </c>
      <c r="L48" s="55">
        <f t="shared" si="3"/>
        <v>0</v>
      </c>
      <c r="M48" s="56">
        <f t="shared" si="5"/>
        <v>0</v>
      </c>
    </row>
    <row r="49" spans="1:13" ht="24">
      <c r="A49" s="47" t="s">
        <v>117</v>
      </c>
      <c r="B49" s="48" t="s">
        <v>194</v>
      </c>
      <c r="C49" s="49" t="s">
        <v>1</v>
      </c>
      <c r="D49" s="150"/>
      <c r="E49" s="156"/>
      <c r="F49" s="50"/>
      <c r="G49" s="51">
        <v>0.08</v>
      </c>
      <c r="H49" s="52">
        <f t="shared" si="0"/>
        <v>0</v>
      </c>
      <c r="I49" s="53">
        <f t="shared" si="1"/>
        <v>0</v>
      </c>
      <c r="J49" s="47">
        <f>J48</f>
        <v>2</v>
      </c>
      <c r="K49" s="54">
        <f t="shared" si="2"/>
        <v>0</v>
      </c>
      <c r="L49" s="55">
        <f t="shared" si="3"/>
        <v>0</v>
      </c>
      <c r="M49" s="56">
        <f t="shared" si="5"/>
        <v>0</v>
      </c>
    </row>
    <row r="50" spans="1:13" ht="36">
      <c r="A50" s="47" t="s">
        <v>118</v>
      </c>
      <c r="B50" s="48" t="s">
        <v>195</v>
      </c>
      <c r="C50" s="49" t="s">
        <v>1</v>
      </c>
      <c r="D50" s="133"/>
      <c r="E50" s="131"/>
      <c r="F50" s="50"/>
      <c r="G50" s="51">
        <v>0.23</v>
      </c>
      <c r="H50" s="52">
        <f t="shared" si="0"/>
        <v>0</v>
      </c>
      <c r="I50" s="53">
        <f t="shared" si="1"/>
        <v>0</v>
      </c>
      <c r="J50" s="47">
        <v>7</v>
      </c>
      <c r="K50" s="54">
        <f>F50*J50</f>
        <v>0</v>
      </c>
      <c r="L50" s="55">
        <f>H50*J50</f>
        <v>0</v>
      </c>
      <c r="M50" s="56">
        <f t="shared" si="5"/>
        <v>0</v>
      </c>
    </row>
    <row r="51" spans="1:13" ht="47.25" customHeight="1">
      <c r="A51" s="47" t="s">
        <v>119</v>
      </c>
      <c r="B51" s="48" t="s">
        <v>196</v>
      </c>
      <c r="C51" s="49" t="s">
        <v>1</v>
      </c>
      <c r="D51" s="134"/>
      <c r="E51" s="132"/>
      <c r="F51" s="50"/>
      <c r="G51" s="51">
        <v>0.08</v>
      </c>
      <c r="H51" s="52">
        <f t="shared" si="0"/>
        <v>0</v>
      </c>
      <c r="I51" s="53">
        <f t="shared" si="1"/>
        <v>0</v>
      </c>
      <c r="J51" s="47">
        <f>J50</f>
        <v>7</v>
      </c>
      <c r="K51" s="54">
        <f>F51*J51</f>
        <v>0</v>
      </c>
      <c r="L51" s="55">
        <f>H51*J51</f>
        <v>0</v>
      </c>
      <c r="M51" s="56">
        <f t="shared" si="5"/>
        <v>0</v>
      </c>
    </row>
    <row r="52" spans="1:13" ht="48">
      <c r="A52" s="47" t="s">
        <v>187</v>
      </c>
      <c r="B52" s="48" t="s">
        <v>197</v>
      </c>
      <c r="C52" s="49" t="s">
        <v>1</v>
      </c>
      <c r="D52" s="90"/>
      <c r="E52" s="91"/>
      <c r="F52" s="50"/>
      <c r="G52" s="51">
        <v>0.23</v>
      </c>
      <c r="H52" s="52">
        <f t="shared" si="0"/>
        <v>0</v>
      </c>
      <c r="I52" s="53">
        <f t="shared" si="1"/>
        <v>0</v>
      </c>
      <c r="J52" s="47">
        <v>7</v>
      </c>
      <c r="K52" s="54">
        <f>F52*J52</f>
        <v>0</v>
      </c>
      <c r="L52" s="55">
        <f>H52*J52</f>
        <v>0</v>
      </c>
      <c r="M52" s="56">
        <f t="shared" si="5"/>
        <v>0</v>
      </c>
    </row>
    <row r="53" spans="1:13" ht="36">
      <c r="A53" s="47" t="s">
        <v>120</v>
      </c>
      <c r="B53" s="48" t="s">
        <v>198</v>
      </c>
      <c r="C53" s="49" t="s">
        <v>1</v>
      </c>
      <c r="D53" s="149"/>
      <c r="E53" s="155"/>
      <c r="F53" s="50"/>
      <c r="G53" s="51">
        <v>0.23</v>
      </c>
      <c r="H53" s="52">
        <f t="shared" si="0"/>
        <v>0</v>
      </c>
      <c r="I53" s="53">
        <f t="shared" si="1"/>
        <v>0</v>
      </c>
      <c r="J53" s="47">
        <v>1</v>
      </c>
      <c r="K53" s="54">
        <f t="shared" si="2"/>
        <v>0</v>
      </c>
      <c r="L53" s="55">
        <f t="shared" si="3"/>
        <v>0</v>
      </c>
      <c r="M53" s="56">
        <f t="shared" si="5"/>
        <v>0</v>
      </c>
    </row>
    <row r="54" spans="1:13" ht="36">
      <c r="A54" s="47" t="s">
        <v>121</v>
      </c>
      <c r="B54" s="48" t="s">
        <v>199</v>
      </c>
      <c r="C54" s="49" t="s">
        <v>1</v>
      </c>
      <c r="D54" s="150"/>
      <c r="E54" s="156"/>
      <c r="F54" s="50"/>
      <c r="G54" s="51">
        <v>0.08</v>
      </c>
      <c r="H54" s="52">
        <f t="shared" si="0"/>
        <v>0</v>
      </c>
      <c r="I54" s="53">
        <f t="shared" si="1"/>
        <v>0</v>
      </c>
      <c r="J54" s="47">
        <f>J53</f>
        <v>1</v>
      </c>
      <c r="K54" s="54">
        <f t="shared" si="2"/>
        <v>0</v>
      </c>
      <c r="L54" s="55">
        <f t="shared" si="3"/>
        <v>0</v>
      </c>
      <c r="M54" s="56">
        <f t="shared" si="5"/>
        <v>0</v>
      </c>
    </row>
    <row r="55" spans="1:13" ht="24">
      <c r="A55" s="47" t="s">
        <v>122</v>
      </c>
      <c r="B55" s="58" t="s">
        <v>200</v>
      </c>
      <c r="C55" s="59" t="s">
        <v>1</v>
      </c>
      <c r="D55" s="152"/>
      <c r="E55" s="143"/>
      <c r="F55" s="60"/>
      <c r="G55" s="61">
        <v>0.23</v>
      </c>
      <c r="H55" s="62">
        <f aca="true" t="shared" si="6" ref="H55:H75">ROUND(F55*G55,2)</f>
        <v>0</v>
      </c>
      <c r="I55" s="63">
        <f aca="true" t="shared" si="7" ref="I55:I75">F55+H55</f>
        <v>0</v>
      </c>
      <c r="J55" s="57">
        <v>1</v>
      </c>
      <c r="K55" s="64">
        <f aca="true" t="shared" si="8" ref="K55:K75">F55*J55</f>
        <v>0</v>
      </c>
      <c r="L55" s="65">
        <f aca="true" t="shared" si="9" ref="L55:L75">H55*J55</f>
        <v>0</v>
      </c>
      <c r="M55" s="66">
        <f aca="true" t="shared" si="10" ref="M55:M75">I55*J55</f>
        <v>0</v>
      </c>
    </row>
    <row r="56" spans="1:13" ht="24">
      <c r="A56" s="47" t="s">
        <v>123</v>
      </c>
      <c r="B56" s="48" t="s">
        <v>201</v>
      </c>
      <c r="C56" s="49" t="s">
        <v>1</v>
      </c>
      <c r="D56" s="151"/>
      <c r="E56" s="144"/>
      <c r="F56" s="50"/>
      <c r="G56" s="51">
        <v>0.08</v>
      </c>
      <c r="H56" s="52">
        <f t="shared" si="6"/>
        <v>0</v>
      </c>
      <c r="I56" s="53">
        <f t="shared" si="7"/>
        <v>0</v>
      </c>
      <c r="J56" s="47">
        <f>J55</f>
        <v>1</v>
      </c>
      <c r="K56" s="54">
        <f t="shared" si="8"/>
        <v>0</v>
      </c>
      <c r="L56" s="55">
        <f t="shared" si="9"/>
        <v>0</v>
      </c>
      <c r="M56" s="56">
        <f t="shared" si="10"/>
        <v>0</v>
      </c>
    </row>
    <row r="57" spans="1:13" ht="24">
      <c r="A57" s="47" t="s">
        <v>124</v>
      </c>
      <c r="B57" s="58" t="s">
        <v>202</v>
      </c>
      <c r="C57" s="59" t="s">
        <v>1</v>
      </c>
      <c r="D57" s="152"/>
      <c r="E57" s="143"/>
      <c r="F57" s="60"/>
      <c r="G57" s="61">
        <v>0.23</v>
      </c>
      <c r="H57" s="62">
        <f t="shared" si="6"/>
        <v>0</v>
      </c>
      <c r="I57" s="63">
        <f t="shared" si="7"/>
        <v>0</v>
      </c>
      <c r="J57" s="57">
        <v>2</v>
      </c>
      <c r="K57" s="64">
        <f t="shared" si="8"/>
        <v>0</v>
      </c>
      <c r="L57" s="65">
        <f t="shared" si="9"/>
        <v>0</v>
      </c>
      <c r="M57" s="66">
        <f t="shared" si="10"/>
        <v>0</v>
      </c>
    </row>
    <row r="58" spans="1:13" ht="24">
      <c r="A58" s="47" t="s">
        <v>125</v>
      </c>
      <c r="B58" s="48" t="s">
        <v>203</v>
      </c>
      <c r="C58" s="49" t="s">
        <v>1</v>
      </c>
      <c r="D58" s="151"/>
      <c r="E58" s="144"/>
      <c r="F58" s="50"/>
      <c r="G58" s="51">
        <v>0.08</v>
      </c>
      <c r="H58" s="52">
        <f t="shared" si="6"/>
        <v>0</v>
      </c>
      <c r="I58" s="53">
        <f t="shared" si="7"/>
        <v>0</v>
      </c>
      <c r="J58" s="47">
        <f>J57</f>
        <v>2</v>
      </c>
      <c r="K58" s="54">
        <f t="shared" si="8"/>
        <v>0</v>
      </c>
      <c r="L58" s="55">
        <f t="shared" si="9"/>
        <v>0</v>
      </c>
      <c r="M58" s="56">
        <f t="shared" si="10"/>
        <v>0</v>
      </c>
    </row>
    <row r="59" spans="1:13" ht="24">
      <c r="A59" s="47" t="s">
        <v>136</v>
      </c>
      <c r="B59" s="58" t="s">
        <v>204</v>
      </c>
      <c r="C59" s="59" t="s">
        <v>1</v>
      </c>
      <c r="D59" s="152"/>
      <c r="E59" s="143"/>
      <c r="F59" s="60"/>
      <c r="G59" s="61">
        <v>0.23</v>
      </c>
      <c r="H59" s="62">
        <f t="shared" si="6"/>
        <v>0</v>
      </c>
      <c r="I59" s="63">
        <f t="shared" si="7"/>
        <v>0</v>
      </c>
      <c r="J59" s="57">
        <v>1</v>
      </c>
      <c r="K59" s="64">
        <f t="shared" si="8"/>
        <v>0</v>
      </c>
      <c r="L59" s="65">
        <f t="shared" si="9"/>
        <v>0</v>
      </c>
      <c r="M59" s="66">
        <f t="shared" si="10"/>
        <v>0</v>
      </c>
    </row>
    <row r="60" spans="1:13" ht="24">
      <c r="A60" s="47" t="s">
        <v>137</v>
      </c>
      <c r="B60" s="48" t="s">
        <v>205</v>
      </c>
      <c r="C60" s="49" t="s">
        <v>1</v>
      </c>
      <c r="D60" s="151"/>
      <c r="E60" s="144"/>
      <c r="F60" s="50"/>
      <c r="G60" s="51">
        <v>0.08</v>
      </c>
      <c r="H60" s="52">
        <f t="shared" si="6"/>
        <v>0</v>
      </c>
      <c r="I60" s="53">
        <f t="shared" si="7"/>
        <v>0</v>
      </c>
      <c r="J60" s="47">
        <f>J59</f>
        <v>1</v>
      </c>
      <c r="K60" s="54">
        <f t="shared" si="8"/>
        <v>0</v>
      </c>
      <c r="L60" s="55">
        <f t="shared" si="9"/>
        <v>0</v>
      </c>
      <c r="M60" s="56">
        <f t="shared" si="10"/>
        <v>0</v>
      </c>
    </row>
    <row r="61" spans="1:13" ht="24">
      <c r="A61" s="47" t="s">
        <v>138</v>
      </c>
      <c r="B61" s="58" t="s">
        <v>206</v>
      </c>
      <c r="C61" s="59" t="s">
        <v>1</v>
      </c>
      <c r="D61" s="152"/>
      <c r="E61" s="143"/>
      <c r="F61" s="60"/>
      <c r="G61" s="61">
        <v>0.23</v>
      </c>
      <c r="H61" s="62">
        <f t="shared" si="6"/>
        <v>0</v>
      </c>
      <c r="I61" s="63">
        <f t="shared" si="7"/>
        <v>0</v>
      </c>
      <c r="J61" s="57">
        <v>2</v>
      </c>
      <c r="K61" s="64">
        <f t="shared" si="8"/>
        <v>0</v>
      </c>
      <c r="L61" s="65">
        <f t="shared" si="9"/>
        <v>0</v>
      </c>
      <c r="M61" s="66">
        <f t="shared" si="10"/>
        <v>0</v>
      </c>
    </row>
    <row r="62" spans="1:13" ht="24">
      <c r="A62" s="47" t="s">
        <v>139</v>
      </c>
      <c r="B62" s="48" t="s">
        <v>207</v>
      </c>
      <c r="C62" s="49" t="s">
        <v>1</v>
      </c>
      <c r="D62" s="151"/>
      <c r="E62" s="144"/>
      <c r="F62" s="50"/>
      <c r="G62" s="51">
        <v>0.08</v>
      </c>
      <c r="H62" s="52">
        <f t="shared" si="6"/>
        <v>0</v>
      </c>
      <c r="I62" s="53">
        <f t="shared" si="7"/>
        <v>0</v>
      </c>
      <c r="J62" s="47">
        <f>J61</f>
        <v>2</v>
      </c>
      <c r="K62" s="54">
        <f t="shared" si="8"/>
        <v>0</v>
      </c>
      <c r="L62" s="55">
        <f t="shared" si="9"/>
        <v>0</v>
      </c>
      <c r="M62" s="56">
        <f t="shared" si="10"/>
        <v>0</v>
      </c>
    </row>
    <row r="63" spans="1:13" ht="24">
      <c r="A63" s="47" t="s">
        <v>140</v>
      </c>
      <c r="B63" s="58" t="s">
        <v>208</v>
      </c>
      <c r="C63" s="59" t="s">
        <v>1</v>
      </c>
      <c r="D63" s="152"/>
      <c r="E63" s="143"/>
      <c r="F63" s="60"/>
      <c r="G63" s="61">
        <v>0.23</v>
      </c>
      <c r="H63" s="62">
        <f t="shared" si="6"/>
        <v>0</v>
      </c>
      <c r="I63" s="63">
        <f t="shared" si="7"/>
        <v>0</v>
      </c>
      <c r="J63" s="57">
        <v>5</v>
      </c>
      <c r="K63" s="64">
        <f t="shared" si="8"/>
        <v>0</v>
      </c>
      <c r="L63" s="65">
        <f t="shared" si="9"/>
        <v>0</v>
      </c>
      <c r="M63" s="66">
        <f t="shared" si="10"/>
        <v>0</v>
      </c>
    </row>
    <row r="64" spans="1:13" ht="24">
      <c r="A64" s="47" t="s">
        <v>141</v>
      </c>
      <c r="B64" s="48" t="s">
        <v>209</v>
      </c>
      <c r="C64" s="49" t="s">
        <v>1</v>
      </c>
      <c r="D64" s="151"/>
      <c r="E64" s="144"/>
      <c r="F64" s="50"/>
      <c r="G64" s="51">
        <v>0.08</v>
      </c>
      <c r="H64" s="52">
        <f t="shared" si="6"/>
        <v>0</v>
      </c>
      <c r="I64" s="53">
        <f t="shared" si="7"/>
        <v>0</v>
      </c>
      <c r="J64" s="47">
        <f>J63</f>
        <v>5</v>
      </c>
      <c r="K64" s="54">
        <f t="shared" si="8"/>
        <v>0</v>
      </c>
      <c r="L64" s="55">
        <f t="shared" si="9"/>
        <v>0</v>
      </c>
      <c r="M64" s="56">
        <f t="shared" si="10"/>
        <v>0</v>
      </c>
    </row>
    <row r="65" spans="1:13" ht="24">
      <c r="A65" s="47" t="s">
        <v>158</v>
      </c>
      <c r="B65" s="58" t="s">
        <v>210</v>
      </c>
      <c r="C65" s="59" t="s">
        <v>1</v>
      </c>
      <c r="D65" s="152"/>
      <c r="E65" s="143"/>
      <c r="F65" s="60"/>
      <c r="G65" s="61">
        <v>0.23</v>
      </c>
      <c r="H65" s="62">
        <f t="shared" si="6"/>
        <v>0</v>
      </c>
      <c r="I65" s="63">
        <f t="shared" si="7"/>
        <v>0</v>
      </c>
      <c r="J65" s="57">
        <v>3</v>
      </c>
      <c r="K65" s="64">
        <f t="shared" si="8"/>
        <v>0</v>
      </c>
      <c r="L65" s="65">
        <f t="shared" si="9"/>
        <v>0</v>
      </c>
      <c r="M65" s="66">
        <f t="shared" si="10"/>
        <v>0</v>
      </c>
    </row>
    <row r="66" spans="1:13" ht="24">
      <c r="A66" s="47" t="s">
        <v>159</v>
      </c>
      <c r="B66" s="48" t="s">
        <v>211</v>
      </c>
      <c r="C66" s="49" t="s">
        <v>1</v>
      </c>
      <c r="D66" s="151"/>
      <c r="E66" s="144"/>
      <c r="F66" s="50"/>
      <c r="G66" s="51">
        <v>0.08</v>
      </c>
      <c r="H66" s="52">
        <f t="shared" si="6"/>
        <v>0</v>
      </c>
      <c r="I66" s="53">
        <f t="shared" si="7"/>
        <v>0</v>
      </c>
      <c r="J66" s="47">
        <f>J65</f>
        <v>3</v>
      </c>
      <c r="K66" s="54">
        <f t="shared" si="8"/>
        <v>0</v>
      </c>
      <c r="L66" s="55">
        <f t="shared" si="9"/>
        <v>0</v>
      </c>
      <c r="M66" s="56">
        <f t="shared" si="10"/>
        <v>0</v>
      </c>
    </row>
    <row r="67" spans="1:13" ht="24">
      <c r="A67" s="47" t="s">
        <v>160</v>
      </c>
      <c r="B67" s="58" t="s">
        <v>212</v>
      </c>
      <c r="C67" s="59" t="s">
        <v>1</v>
      </c>
      <c r="D67" s="151"/>
      <c r="E67" s="144"/>
      <c r="F67" s="60"/>
      <c r="G67" s="61">
        <v>0.23</v>
      </c>
      <c r="H67" s="62">
        <f t="shared" si="6"/>
        <v>0</v>
      </c>
      <c r="I67" s="63">
        <f t="shared" si="7"/>
        <v>0</v>
      </c>
      <c r="J67" s="57">
        <v>1</v>
      </c>
      <c r="K67" s="54">
        <f>F67*J67</f>
        <v>0</v>
      </c>
      <c r="L67" s="55">
        <f>H67*J67</f>
        <v>0</v>
      </c>
      <c r="M67" s="56">
        <f>I67*J67</f>
        <v>0</v>
      </c>
    </row>
    <row r="68" spans="1:13" ht="24">
      <c r="A68" s="47" t="s">
        <v>161</v>
      </c>
      <c r="B68" s="48" t="s">
        <v>213</v>
      </c>
      <c r="C68" s="49" t="s">
        <v>1</v>
      </c>
      <c r="D68" s="151"/>
      <c r="E68" s="144"/>
      <c r="F68" s="60"/>
      <c r="G68" s="61">
        <v>0.08</v>
      </c>
      <c r="H68" s="62">
        <f t="shared" si="6"/>
        <v>0</v>
      </c>
      <c r="I68" s="63">
        <f t="shared" si="7"/>
        <v>0</v>
      </c>
      <c r="J68" s="57">
        <f>J67</f>
        <v>1</v>
      </c>
      <c r="K68" s="54">
        <f>F68*J68</f>
        <v>0</v>
      </c>
      <c r="L68" s="55">
        <f>H68*J68</f>
        <v>0</v>
      </c>
      <c r="M68" s="56">
        <f>I68*J68</f>
        <v>0</v>
      </c>
    </row>
    <row r="69" spans="1:13" ht="24">
      <c r="A69" s="47" t="s">
        <v>162</v>
      </c>
      <c r="B69" s="58" t="s">
        <v>214</v>
      </c>
      <c r="C69" s="59" t="s">
        <v>1</v>
      </c>
      <c r="D69" s="151"/>
      <c r="E69" s="144"/>
      <c r="F69" s="60"/>
      <c r="G69" s="61">
        <v>0.23</v>
      </c>
      <c r="H69" s="62">
        <f t="shared" si="6"/>
        <v>0</v>
      </c>
      <c r="I69" s="63">
        <f t="shared" si="7"/>
        <v>0</v>
      </c>
      <c r="J69" s="57">
        <v>1</v>
      </c>
      <c r="K69" s="54">
        <f>F69*J69</f>
        <v>0</v>
      </c>
      <c r="L69" s="55">
        <f>H69*J69</f>
        <v>0</v>
      </c>
      <c r="M69" s="56">
        <f>I69*J69</f>
        <v>0</v>
      </c>
    </row>
    <row r="70" spans="1:13" ht="24">
      <c r="A70" s="47" t="s">
        <v>163</v>
      </c>
      <c r="B70" s="48" t="s">
        <v>215</v>
      </c>
      <c r="C70" s="49" t="s">
        <v>1</v>
      </c>
      <c r="D70" s="134"/>
      <c r="E70" s="132"/>
      <c r="F70" s="60"/>
      <c r="G70" s="61">
        <v>0.08</v>
      </c>
      <c r="H70" s="62">
        <f t="shared" si="6"/>
        <v>0</v>
      </c>
      <c r="I70" s="63">
        <f t="shared" si="7"/>
        <v>0</v>
      </c>
      <c r="J70" s="57">
        <f>J69</f>
        <v>1</v>
      </c>
      <c r="K70" s="54">
        <f>F70*J70</f>
        <v>0</v>
      </c>
      <c r="L70" s="55">
        <f>H70*J70</f>
        <v>0</v>
      </c>
      <c r="M70" s="56">
        <f>I70*J70</f>
        <v>0</v>
      </c>
    </row>
    <row r="71" spans="1:13" ht="36">
      <c r="A71" s="47" t="s">
        <v>164</v>
      </c>
      <c r="B71" s="48" t="s">
        <v>216</v>
      </c>
      <c r="C71" s="59" t="s">
        <v>1</v>
      </c>
      <c r="D71" s="152"/>
      <c r="E71" s="143"/>
      <c r="F71" s="60"/>
      <c r="G71" s="61">
        <v>0.23</v>
      </c>
      <c r="H71" s="62">
        <f t="shared" si="6"/>
        <v>0</v>
      </c>
      <c r="I71" s="63">
        <f t="shared" si="7"/>
        <v>0</v>
      </c>
      <c r="J71" s="57">
        <v>4</v>
      </c>
      <c r="K71" s="64">
        <f t="shared" si="8"/>
        <v>0</v>
      </c>
      <c r="L71" s="65">
        <f t="shared" si="9"/>
        <v>0</v>
      </c>
      <c r="M71" s="66">
        <f t="shared" si="10"/>
        <v>0</v>
      </c>
    </row>
    <row r="72" spans="1:13" ht="24" customHeight="1">
      <c r="A72" s="139" t="s">
        <v>165</v>
      </c>
      <c r="B72" s="145" t="s">
        <v>217</v>
      </c>
      <c r="C72" s="147" t="s">
        <v>1</v>
      </c>
      <c r="D72" s="151"/>
      <c r="E72" s="144"/>
      <c r="F72" s="141"/>
      <c r="G72" s="51">
        <v>0.08</v>
      </c>
      <c r="H72" s="52">
        <f>ROUND(F72*0.955481357818587*G72,2)</f>
        <v>0</v>
      </c>
      <c r="I72" s="53">
        <f>F72*0.955481357818587+H72</f>
        <v>0</v>
      </c>
      <c r="J72" s="139">
        <f>J71</f>
        <v>4</v>
      </c>
      <c r="K72" s="137">
        <f t="shared" si="8"/>
        <v>0</v>
      </c>
      <c r="L72" s="97">
        <f>J72*I72</f>
        <v>0</v>
      </c>
      <c r="M72" s="135">
        <f>I72*J72+I73*J72</f>
        <v>0</v>
      </c>
    </row>
    <row r="73" spans="1:13" ht="14.25" customHeight="1">
      <c r="A73" s="140"/>
      <c r="B73" s="146"/>
      <c r="C73" s="148"/>
      <c r="D73" s="134"/>
      <c r="E73" s="132"/>
      <c r="F73" s="142"/>
      <c r="G73" s="61">
        <v>0.23</v>
      </c>
      <c r="H73" s="62">
        <f>ROUND(F72*0.044518642181414*G73,2)</f>
        <v>0</v>
      </c>
      <c r="I73" s="63">
        <f>(F72*0.044518642181414)+H73</f>
        <v>0</v>
      </c>
      <c r="J73" s="140"/>
      <c r="K73" s="138"/>
      <c r="L73" s="98">
        <f>J72*I73</f>
        <v>0</v>
      </c>
      <c r="M73" s="136"/>
    </row>
    <row r="74" spans="1:13" ht="36">
      <c r="A74" s="47" t="s">
        <v>188</v>
      </c>
      <c r="B74" s="58" t="s">
        <v>218</v>
      </c>
      <c r="C74" s="59" t="s">
        <v>1</v>
      </c>
      <c r="D74" s="152"/>
      <c r="E74" s="143"/>
      <c r="F74" s="60"/>
      <c r="G74" s="61">
        <v>0.23</v>
      </c>
      <c r="H74" s="62">
        <f t="shared" si="6"/>
        <v>0</v>
      </c>
      <c r="I74" s="63">
        <f t="shared" si="7"/>
        <v>0</v>
      </c>
      <c r="J74" s="57">
        <v>4</v>
      </c>
      <c r="K74" s="64">
        <f t="shared" si="8"/>
        <v>0</v>
      </c>
      <c r="L74" s="65">
        <f t="shared" si="9"/>
        <v>0</v>
      </c>
      <c r="M74" s="66">
        <f t="shared" si="10"/>
        <v>0</v>
      </c>
    </row>
    <row r="75" spans="1:13" ht="36">
      <c r="A75" s="47" t="s">
        <v>189</v>
      </c>
      <c r="B75" s="48" t="s">
        <v>219</v>
      </c>
      <c r="C75" s="49" t="s">
        <v>1</v>
      </c>
      <c r="D75" s="151"/>
      <c r="E75" s="144"/>
      <c r="F75" s="50"/>
      <c r="G75" s="51">
        <v>0.08</v>
      </c>
      <c r="H75" s="52">
        <f t="shared" si="6"/>
        <v>0</v>
      </c>
      <c r="I75" s="53">
        <f t="shared" si="7"/>
        <v>0</v>
      </c>
      <c r="J75" s="47">
        <f>J74</f>
        <v>4</v>
      </c>
      <c r="K75" s="54">
        <f t="shared" si="8"/>
        <v>0</v>
      </c>
      <c r="L75" s="55">
        <f t="shared" si="9"/>
        <v>0</v>
      </c>
      <c r="M75" s="56">
        <f t="shared" si="10"/>
        <v>0</v>
      </c>
    </row>
    <row r="76" spans="1:13" ht="12">
      <c r="A76" s="47"/>
      <c r="B76" s="67"/>
      <c r="C76" s="49"/>
      <c r="D76" s="68"/>
      <c r="E76" s="69"/>
      <c r="F76" s="70"/>
      <c r="G76" s="71"/>
      <c r="H76" s="71"/>
      <c r="I76" s="72"/>
      <c r="J76" s="47"/>
      <c r="K76" s="71"/>
      <c r="L76" s="49"/>
      <c r="M76" s="72"/>
    </row>
    <row r="77" spans="1:13" s="83" customFormat="1" ht="12">
      <c r="A77" s="73" t="s">
        <v>166</v>
      </c>
      <c r="B77" s="74"/>
      <c r="C77" s="75"/>
      <c r="D77" s="76"/>
      <c r="E77" s="77"/>
      <c r="F77" s="78"/>
      <c r="G77" s="79"/>
      <c r="H77" s="79"/>
      <c r="I77" s="80"/>
      <c r="J77" s="81"/>
      <c r="K77" s="82">
        <f>SUM(K7:K76)</f>
        <v>0</v>
      </c>
      <c r="L77" s="82">
        <f>SUM(L7:L76)</f>
        <v>0</v>
      </c>
      <c r="M77" s="82">
        <f>SUM(M7:M76)</f>
        <v>0</v>
      </c>
    </row>
  </sheetData>
  <sheetProtection/>
  <mergeCells count="98">
    <mergeCell ref="A45:A46"/>
    <mergeCell ref="B45:B46"/>
    <mergeCell ref="C45:C46"/>
    <mergeCell ref="D67:D68"/>
    <mergeCell ref="E67:E68"/>
    <mergeCell ref="D61:D62"/>
    <mergeCell ref="E61:E62"/>
    <mergeCell ref="D9:D10"/>
    <mergeCell ref="E9:E10"/>
    <mergeCell ref="D18:D19"/>
    <mergeCell ref="E18:E19"/>
    <mergeCell ref="D24:D25"/>
    <mergeCell ref="E24:E25"/>
    <mergeCell ref="D74:D75"/>
    <mergeCell ref="E74:E75"/>
    <mergeCell ref="D63:D64"/>
    <mergeCell ref="E63:E64"/>
    <mergeCell ref="D65:D66"/>
    <mergeCell ref="E65:E66"/>
    <mergeCell ref="E69:E70"/>
    <mergeCell ref="D71:D73"/>
    <mergeCell ref="E71:E73"/>
    <mergeCell ref="D59:D60"/>
    <mergeCell ref="F2:I2"/>
    <mergeCell ref="A5:M5"/>
    <mergeCell ref="J2:M2"/>
    <mergeCell ref="E14:E15"/>
    <mergeCell ref="E16:E17"/>
    <mergeCell ref="D20:D21"/>
    <mergeCell ref="A2:C2"/>
    <mergeCell ref="D7:D8"/>
    <mergeCell ref="C41:C42"/>
    <mergeCell ref="E7:E8"/>
    <mergeCell ref="D14:D15"/>
    <mergeCell ref="D28:D29"/>
    <mergeCell ref="E28:E29"/>
    <mergeCell ref="D2:E2"/>
    <mergeCell ref="E59:E60"/>
    <mergeCell ref="D57:D58"/>
    <mergeCell ref="E57:E58"/>
    <mergeCell ref="D55:D56"/>
    <mergeCell ref="E55:E56"/>
    <mergeCell ref="D16:D17"/>
    <mergeCell ref="D30:D31"/>
    <mergeCell ref="E30:E31"/>
    <mergeCell ref="E20:E21"/>
    <mergeCell ref="D22:D23"/>
    <mergeCell ref="D40:D42"/>
    <mergeCell ref="D37:D38"/>
    <mergeCell ref="E37:E38"/>
    <mergeCell ref="J12:J13"/>
    <mergeCell ref="K12:K13"/>
    <mergeCell ref="M12:M13"/>
    <mergeCell ref="A41:A42"/>
    <mergeCell ref="B41:B42"/>
    <mergeCell ref="E26:E27"/>
    <mergeCell ref="E22:E23"/>
    <mergeCell ref="D26:D27"/>
    <mergeCell ref="B12:B13"/>
    <mergeCell ref="C12:C13"/>
    <mergeCell ref="A12:A13"/>
    <mergeCell ref="D11:D13"/>
    <mergeCell ref="E11:E13"/>
    <mergeCell ref="F12:F13"/>
    <mergeCell ref="M41:M42"/>
    <mergeCell ref="A34:A35"/>
    <mergeCell ref="B34:B35"/>
    <mergeCell ref="C34:C35"/>
    <mergeCell ref="D33:D35"/>
    <mergeCell ref="J34:J35"/>
    <mergeCell ref="A72:A73"/>
    <mergeCell ref="B72:B73"/>
    <mergeCell ref="C72:C73"/>
    <mergeCell ref="F72:F73"/>
    <mergeCell ref="F34:F35"/>
    <mergeCell ref="D48:D49"/>
    <mergeCell ref="D69:D70"/>
    <mergeCell ref="E48:E49"/>
    <mergeCell ref="D53:D54"/>
    <mergeCell ref="E53:E54"/>
    <mergeCell ref="J72:J73"/>
    <mergeCell ref="F41:F42"/>
    <mergeCell ref="J41:J42"/>
    <mergeCell ref="K72:K73"/>
    <mergeCell ref="M72:M73"/>
    <mergeCell ref="E33:E35"/>
    <mergeCell ref="E40:E42"/>
    <mergeCell ref="F45:F46"/>
    <mergeCell ref="J45:J46"/>
    <mergeCell ref="K45:K46"/>
    <mergeCell ref="E50:E51"/>
    <mergeCell ref="D50:D51"/>
    <mergeCell ref="M45:M46"/>
    <mergeCell ref="K34:K35"/>
    <mergeCell ref="M34:M35"/>
    <mergeCell ref="K41:K42"/>
    <mergeCell ref="D44:D46"/>
    <mergeCell ref="E44:E46"/>
  </mergeCells>
  <printOptions/>
  <pageMargins left="0.984251968503937" right="0.1968503937007874" top="0.7874015748031497" bottom="0.7874015748031497" header="0.5118110236220472" footer="0.5118110236220472"/>
  <pageSetup fitToHeight="0" fitToWidth="1" horizontalDpi="600" verticalDpi="600" orientation="landscape" paperSize="9" scale="78" r:id="rId1"/>
  <headerFoot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Mateusz Kruk</dc:creator>
  <cp:keywords/>
  <dc:description/>
  <cp:lastModifiedBy>Paweł PK. Kluczek</cp:lastModifiedBy>
  <cp:lastPrinted>2020-12-22T06:44:28Z</cp:lastPrinted>
  <dcterms:created xsi:type="dcterms:W3CDTF">2017-11-07T10:43:34Z</dcterms:created>
  <dcterms:modified xsi:type="dcterms:W3CDTF">2020-12-22T09:59:23Z</dcterms:modified>
  <cp:category/>
  <cp:version/>
  <cp:contentType/>
  <cp:contentStatus/>
</cp:coreProperties>
</file>